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7.ปีงปม 2567\IDP 2567\2-2567\เผยแพร่บนเว็บไซต์\"/>
    </mc:Choice>
  </mc:AlternateContent>
  <xr:revisionPtr revIDLastSave="0" documentId="13_ncr:1_{DD25FBBB-C025-440D-82A4-C0484E00B6E8}" xr6:coauthVersionLast="47" xr6:coauthVersionMax="47" xr10:uidLastSave="{00000000-0000-0000-0000-000000000000}"/>
  <bookViews>
    <workbookView xWindow="-120" yWindow="-120" windowWidth="24240" windowHeight="1314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เก็บข้อมูลHRD!$A$6:$P$100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เก็บข้อมูลHRD!$A$1:$M$118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6" i="3"/>
  <c r="D7" i="3"/>
  <c r="D8" i="3"/>
  <c r="D9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10" i="2" s="1"/>
  <c r="F22" i="2"/>
  <c r="D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<sst xmlns="http://schemas.openxmlformats.org/spreadsheetml/2006/main" count="1234" uniqueCount="222">
  <si>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</si>
  <si>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</si>
  <si>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</si>
  <si>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</si>
  <si>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</si>
  <si>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</si>
  <si>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</si>
  <si>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</si>
  <si>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</si>
  <si>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</si>
  <si>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</si>
  <si>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</si>
  <si>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</si>
  <si>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</si>
  <si>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</si>
  <si>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</si>
  <si>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</si>
  <si>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</si>
  <si>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</si>
  <si>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</si>
  <si>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</si>
  <si>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</si>
  <si>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</si>
  <si>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</si>
  <si>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</si>
  <si>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</si>
  <si>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</si>
  <si>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</si>
  <si>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</si>
  <si>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</si>
  <si>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</si>
  <si>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</si>
  <si>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</si>
  <si>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</si>
  <si>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</si>
  <si>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</si>
  <si>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</si>
  <si>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</si>
  <si>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</si>
  <si>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</si>
  <si>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</si>
  <si>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</si>
  <si>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</si>
  <si>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</si>
  <si>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</si>
  <si>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</si>
  <si>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</si>
  <si>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</si>
  <si>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</si>
  <si>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</si>
  <si>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</si>
  <si>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</si>
  <si>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</si>
  <si>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</si>
  <si>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</si>
  <si>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</si>
  <si>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</si>
  <si>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</si>
  <si>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</si>
  <si>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</si>
  <si>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</si>
  <si>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</si>
  <si>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</si>
  <si>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</si>
  <si>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</si>
  <si>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</si>
  <si>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</si>
  <si>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</si>
  <si>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</si>
  <si>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นางสาวอนงนาฏ พุ่มสุคันธรส</t>
  </si>
  <si>
    <t>นักวิทยาศาสตร์การแพทย์ชำนาญการพิเศษ</t>
  </si>
  <si>
    <t>ความรู้/ทักษะเฉพาะทางในสายงาน</t>
  </si>
  <si>
    <t>e-Learning</t>
  </si>
  <si>
    <t>สำนักงาน ก.พ.</t>
  </si>
  <si>
    <t>มี</t>
  </si>
  <si>
    <t>นางสาวฐิตาภรณ์ สุขศิริ</t>
  </si>
  <si>
    <t>การใช้เทคโนโลยี</t>
  </si>
  <si>
    <t>นักวิทยาศาสตร์การแพทย์</t>
  </si>
  <si>
    <t>สถาบันพัฒนาบุคลากรภาครัฐด้านดิจิทัล</t>
  </si>
  <si>
    <t>นางสาวธมลวรรณ สุตานันต์</t>
  </si>
  <si>
    <t>พนักงานห้องปฏิบัติการ</t>
  </si>
  <si>
    <t>นางรัตนีย์ ทองทา</t>
  </si>
  <si>
    <t xml:space="preserve">นักวิทยาศาสตร์การแพทย์ชำนาญการ </t>
  </si>
  <si>
    <t>Q&amp;A Quality and Calibration</t>
  </si>
  <si>
    <t>นางสาวรัตนาภรณ์ บุญเรือง</t>
  </si>
  <si>
    <t>นักจัดการงานทั่วไป</t>
  </si>
  <si>
    <t>นางสาวจรรยา กมลศิริประเสริฐ</t>
  </si>
  <si>
    <t>พนักงานประจำห้องทดลอง</t>
  </si>
  <si>
    <t>นางวิลาสินี ท้าวเพชร</t>
  </si>
  <si>
    <t>นายสัตวแพทย์ชำนาญการพิเศษ</t>
  </si>
  <si>
    <t>นางสาวศิรินทิพย์ เข็มทอง</t>
  </si>
  <si>
    <t>นายสัตวแพทย์ชำนาญการ</t>
  </si>
  <si>
    <t>สถาบันสุขภาพสัตว์แห่งชาติ</t>
  </si>
  <si>
    <t>นางสาวภาวัชญา หาญสุริย์</t>
  </si>
  <si>
    <t>นักวิทยาศาสตร์</t>
  </si>
  <si>
    <t>นางสาวเนตรกมล ยิ้มพิรัตน์</t>
  </si>
  <si>
    <t>นางสาวนิลาวัลย์ สวยกำปัง</t>
  </si>
  <si>
    <t>นางพิมลรัตน์ ก้อนจันทึก</t>
  </si>
  <si>
    <t>นายมาโนช รัตนวงค์</t>
  </si>
  <si>
    <t>นายณรงค์ศักดิ์ วิริยะพงษ์</t>
  </si>
  <si>
    <t>นางฐิตา ภักดิ์ศรีวงศ์</t>
  </si>
  <si>
    <t>นางภาวศุทธิ์ จันทร์กระจ่าง</t>
  </si>
  <si>
    <t>นายสุเมธ วันภูงา</t>
  </si>
  <si>
    <t>นางสาวโพธิ์จันทร์ ประดับศรี</t>
  </si>
  <si>
    <t>นายไพศาล สวันตรัจฉ์</t>
  </si>
  <si>
    <t>นางนภาพร นาคะปักษิณ</t>
  </si>
  <si>
    <t>เจ้าพนักงานธุรการชำนาญงาน</t>
  </si>
  <si>
    <t>นางภัสนันท์ พิมพ์สระเกษ</t>
  </si>
  <si>
    <t>นางสาววรรณา วารีเศวตสุวรรณ</t>
  </si>
  <si>
    <t>นักวิชาการเงินและบัญชี</t>
  </si>
  <si>
    <t>นางสาวณัฏฐกานต์ วงศ์อารียะ</t>
  </si>
  <si>
    <t>นางสาวศุภานัน ชาวพร</t>
  </si>
  <si>
    <t>นางสาวภัทรวดี เลี่ยมกลาง</t>
  </si>
  <si>
    <t>วัยใส ฉลาดรู้เน็ต</t>
  </si>
  <si>
    <t>นางสาวนุตประวีณ์ ภิญโญ</t>
  </si>
  <si>
    <t>นายลิขิต รงค์พันธ์</t>
  </si>
  <si>
    <t xml:space="preserve">เจ้าพนักงานธุรการ </t>
  </si>
  <si>
    <t>นายธนาสิทธิ์ พันธ์กรุงเก่า</t>
  </si>
  <si>
    <t>นายช่างไฟฟ้า</t>
  </si>
  <si>
    <t>นายสุภัทร กรอบกลาง</t>
  </si>
  <si>
    <t>นายช่างเทคนิค</t>
  </si>
  <si>
    <t>นายรังสรรค์ เครือกลาง</t>
  </si>
  <si>
    <t>นายเกรียงไกร ไชยคำ</t>
  </si>
  <si>
    <t>นายสมพงษ์ พลจันทึก</t>
  </si>
  <si>
    <t>นายทวี ศรีม่วง</t>
  </si>
  <si>
    <t>นายวิษณุ ยุติบรรพ์</t>
  </si>
  <si>
    <t>นายมานิตย์ อยู่เจริญ</t>
  </si>
  <si>
    <t>นายผดุงวิทย์ รักทอง</t>
  </si>
  <si>
    <t>นางสาวเสาวลักษณ์ พาด้วง</t>
  </si>
  <si>
    <t>นักวิชาการสัตวบาล</t>
  </si>
  <si>
    <t>นางเบญจวรรณ ใจสะอาด</t>
  </si>
  <si>
    <t>นายณัฐพงศ์ อุดม</t>
  </si>
  <si>
    <t>นางสุนันท์ คะเนสุข</t>
  </si>
  <si>
    <t>นายประสิทธิชัย เทพจันดา</t>
  </si>
  <si>
    <t>นางสมใจ พิมพ์ปรุ</t>
  </si>
  <si>
    <t>นายประกอบ เมยสูงเนิน</t>
  </si>
  <si>
    <t>นายชีวิต บุษปวนิช</t>
  </si>
  <si>
    <t>ศูนย์ทดสอบและวิจัยคุณภาพชีววัตถุสำหรับสัตว์ (ศทวช.)</t>
  </si>
  <si>
    <t>11 ก.ค. 67</t>
  </si>
  <si>
    <t>การปฏิบัติการเพื่อการจัดการความเสี่ยงและโอกาส</t>
  </si>
  <si>
    <t>4-5 มิ.ย. 67</t>
  </si>
  <si>
    <t>Digital Code of Merit จริยธรรมในการใช้เทคโนโลยีสารสนเทศ</t>
  </si>
  <si>
    <t>ISO 9001:2015 AMENDMET1 climate action change (การเปลี่ยนแปลงที่มีผลกระทบต่อระบบการบริหารคุณภาพ)</t>
  </si>
  <si>
    <t>30 เม.ย. 67</t>
  </si>
  <si>
    <t>6 เม.ย. 67</t>
  </si>
  <si>
    <t>19 เม.ย. 67</t>
  </si>
  <si>
    <t>18 ก.ค. 67</t>
  </si>
  <si>
    <t>15 ก.ค. 67</t>
  </si>
  <si>
    <t>Data Visualization</t>
  </si>
  <si>
    <t>1 พ.ค. 67</t>
  </si>
  <si>
    <t>ความมั่นคงปลอดภัยบนอินเทอร์เน็ตและการปฏิบัติตนสำหรับข้าราชการยุคดิจิทัล</t>
  </si>
  <si>
    <t>การสร้าง Growth Mindset เพื่อผลสำเร็จของชีวิตและงาน</t>
  </si>
  <si>
    <t>23 พ.ค. 67</t>
  </si>
  <si>
    <t>การปฏิบัติการเพื่อจัดการความเสี่ยงและโอกาส</t>
  </si>
  <si>
    <t>15 เม.ย. 67</t>
  </si>
  <si>
    <t>29 พ.ค. 67</t>
  </si>
  <si>
    <t>28 พ.ค. 67</t>
  </si>
  <si>
    <t>27 พ.ค. 67</t>
  </si>
  <si>
    <t>27 มิ.ย. 67</t>
  </si>
  <si>
    <t>กฎหมายคุ้มครองข้อมูลส่วนบุคคลสำหรับผู้ปฏิบัติงานภาครัฐ (PDPA for Government Officer)</t>
  </si>
  <si>
    <t>การฟังและพูดเพื่อการสื่อสาร (Listening and Speaking for communication)</t>
  </si>
  <si>
    <t>ภาษา</t>
  </si>
  <si>
    <t>13 มิ.ย. 67</t>
  </si>
  <si>
    <t>มหาวิทยาลัยมหิดล</t>
  </si>
  <si>
    <t>15 พ.ค. 67</t>
  </si>
  <si>
    <t>การสอบเทียบและการอ่านใบรับรองผลการสอบเทียบไมโครปิเปต</t>
  </si>
  <si>
    <t>17-18 ก.ค. 67</t>
  </si>
  <si>
    <t>มาตรฐานกรอบธรรมาภิบาลข้อมูลภาครัฐ (Data Govermance Framework Standard)</t>
  </si>
  <si>
    <t>18 เม.ย. 67</t>
  </si>
  <si>
    <t>การควบคุมและการจัดการสารเคมีอันตราย</t>
  </si>
  <si>
    <t>กรมวิทยาศาสตร์บริการ</t>
  </si>
  <si>
    <t>22 เม.ย. 67</t>
  </si>
  <si>
    <t>8 ก.ค. 67</t>
  </si>
  <si>
    <t>24 พ.ค. 67</t>
  </si>
  <si>
    <t>วิธีการใช้งานเครื่อง Autoclave ยี่ห้อ Tommy รุ่น SX-700</t>
  </si>
  <si>
    <t>สอนงาน</t>
  </si>
  <si>
    <t>26 มิ.ย. 67</t>
  </si>
  <si>
    <t>กฏหมายคุ้มครองข้อมูลส่วนบุคคลสำหรับผู้ปฏิบัติงานภาครัฐ (PDPA for Government Officer)</t>
  </si>
  <si>
    <t>7 พ.ค. 67</t>
  </si>
  <si>
    <t>9 ก.ค. 67</t>
  </si>
  <si>
    <t>17 เม.ย. 67</t>
  </si>
  <si>
    <t>6 มิ.ย. 67</t>
  </si>
  <si>
    <t>12 มิ.ย. 67</t>
  </si>
  <si>
    <t>8 พ.ค. 67</t>
  </si>
  <si>
    <t>9 พ.ค. 67</t>
  </si>
  <si>
    <t xml:space="preserve">ประชุมวิชาการและอบรมเชิงปฏิบัติการสำหรับความปลอดภัยทางชีวภาพ (Biosafety and biosecurity) </t>
  </si>
  <si>
    <t>อบรมกับหน่วยงานนอกกรมฯ</t>
  </si>
  <si>
    <t>สมาคมชีวนิรภัย</t>
  </si>
  <si>
    <t>24-26 มิ.ย. 67</t>
  </si>
  <si>
    <t>23 ก.ค. 67</t>
  </si>
  <si>
    <t>24 ก.ค. 67</t>
  </si>
  <si>
    <t>วัยเก๋า ฉลาดรู้เน็ต</t>
  </si>
  <si>
    <t>การประมาณค่าความไม่แน่นอนของการวัดด้วยเทคนิคการชั่งน้ำหนัก</t>
  </si>
  <si>
    <t xml:space="preserve">นวัตกรรมเครื่องชั่ง pH และ DO รุ่นใหม่ เพื่อยกระดับมาตรฐานห้องปฏิบัติการ </t>
  </si>
  <si>
    <t>บ.เมทเลอร์ จก.</t>
  </si>
  <si>
    <t>ความสำคัญของการส่งเสริมศักยภาพห้องปฏิบัติการของประเทศอย่างยั่งยืน</t>
  </si>
  <si>
    <t>1-31 พ.ค. 67</t>
  </si>
  <si>
    <t>พระราชบัญญัติ การบริหารงานและการให้บริการภาครัฐผ่านระบบดิจิทัล พ.ศ. 2562</t>
  </si>
  <si>
    <t>การตรวจสอบประสิทธิภาพของยูวี-วิสิเบิลสเปกโทรโฟโตมิเตอร์</t>
  </si>
  <si>
    <t>25 ก.ค. 67</t>
  </si>
  <si>
    <t>11 เม.ย. 67</t>
  </si>
  <si>
    <t>การจัดทำเอกสารระบบการบริหารงานตามมาตรฐาน ISO/IEC 17025:2017 เบื้องต้น</t>
  </si>
  <si>
    <t>สถาบันมาตรวิทยาแห่งชาติ</t>
  </si>
  <si>
    <t>20 มิ.ย. 67</t>
  </si>
  <si>
    <t>6 ส.ค. 67</t>
  </si>
  <si>
    <t>การกำจัดของเสียสารเคมีอันตรายในห้องปฏิบัติการ</t>
  </si>
  <si>
    <t>14 พ.ค. 67</t>
  </si>
  <si>
    <t>17 พ.ค. 67</t>
  </si>
  <si>
    <t>21 มิ.ย. 67</t>
  </si>
  <si>
    <t>การเปลี่ยนผ่านสู่องค์กรดิจิทัล</t>
  </si>
  <si>
    <t>การเก็บรักษาเชื้อจุลินทรีย์อ้างอิงและการนำไปใช้</t>
  </si>
  <si>
    <t>2 ส.ค. 67</t>
  </si>
  <si>
    <t>บ. เมดิทอป จก.</t>
  </si>
  <si>
    <t>ทักษะที่ *           1. ทักษะด้านดิจิทัล
2. ทักษะในการปฏิบัติงานฯ</t>
  </si>
  <si>
    <r>
      <t xml:space="preserve">    </t>
    </r>
    <r>
      <rPr>
        <b/>
        <i/>
        <u/>
        <sz val="16"/>
        <rFont val="TH Sarabun New"/>
        <family val="2"/>
      </rPr>
      <t>แบบฟอร์มเก็บข้อมูล</t>
    </r>
    <r>
      <rPr>
        <b/>
        <i/>
        <u/>
        <sz val="16"/>
        <color theme="4"/>
        <rFont val="TH Sarabun New"/>
        <family val="2"/>
      </rPr>
      <t>ผล</t>
    </r>
    <r>
      <rPr>
        <b/>
        <i/>
        <u/>
        <sz val="16"/>
        <rFont val="TH Sarabun New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</si>
  <si>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</si>
  <si>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 New"/>
        <family val="2"/>
      </rPr>
      <t>พนักงานราชการ</t>
    </r>
    <r>
      <rPr>
        <b/>
        <sz val="11.3"/>
        <color theme="1"/>
        <rFont val="TH Sarabun New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</si>
  <si>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 New"/>
        <family val="2"/>
      </rPr>
      <t>ไม่ใช้ตัวย่อ</t>
    </r>
    <r>
      <rPr>
        <b/>
        <sz val="12"/>
        <color theme="1"/>
        <rFont val="TH Sarabun New"/>
        <family val="2"/>
      </rPr>
      <t xml:space="preserve">)/
ชื่อ-สกุล </t>
    </r>
  </si>
  <si>
    <r>
      <rPr>
        <b/>
        <u/>
        <sz val="16"/>
        <color theme="1"/>
        <rFont val="TH Sarabun New"/>
        <family val="2"/>
      </rPr>
      <t>คำชี้แจง</t>
    </r>
    <r>
      <rPr>
        <sz val="16"/>
        <color theme="1"/>
        <rFont val="TH Sarabun New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 New"/>
        <family val="2"/>
      </rPr>
      <t xml:space="preserve"> "เก็บข้อมูลHRD"</t>
    </r>
    <r>
      <rPr>
        <sz val="16"/>
        <color theme="7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 New"/>
        <family val="2"/>
      </rPr>
      <t xml:space="preserve">"ได้รับการพัฒนาแล้ว" </t>
    </r>
    <r>
      <rPr>
        <sz val="16"/>
        <rFont val="TH Sarabun New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 New"/>
        <family val="2"/>
      </rPr>
      <t xml:space="preserve"> </t>
    </r>
    <r>
      <rPr>
        <sz val="16"/>
        <color rgb="FFFF0000"/>
        <rFont val="TH Sarabun New"/>
        <family val="2"/>
      </rPr>
      <t>"ยังไม่ได้รับการพัฒนา"</t>
    </r>
  </si>
  <si>
    <r>
      <rPr>
        <b/>
        <u/>
        <sz val="16"/>
        <color theme="1"/>
        <rFont val="TH Sarabun New"/>
        <family val="2"/>
      </rPr>
      <t>หมายเหตุ</t>
    </r>
    <r>
      <rPr>
        <sz val="16"/>
        <color theme="1"/>
        <rFont val="TH Sarabun New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 New"/>
        <family val="2"/>
      </rPr>
      <t>ตัวอย่างที่1</t>
    </r>
    <r>
      <rPr>
        <sz val="16"/>
        <color theme="1"/>
        <rFont val="TH Sarabun New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 New"/>
        <family val="2"/>
      </rPr>
      <t>ตัวอย่างที่2</t>
    </r>
    <r>
      <rPr>
        <sz val="16"/>
        <color theme="1"/>
        <rFont val="TH Sarabun New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 New"/>
        <family val="2"/>
      </rPr>
      <t xml:space="preserve">   </t>
    </r>
    <r>
      <rPr>
        <sz val="16"/>
        <color theme="1"/>
        <rFont val="TH Sarabun New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</si>
  <si>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7"/>
        <color rgb="FFFF0000"/>
        <rFont val="TH Sarabun New"/>
        <family val="2"/>
      </rPr>
      <t>ไม่ใช้ตัวย่อ</t>
    </r>
    <r>
      <rPr>
        <b/>
        <sz val="17"/>
        <color theme="1"/>
        <rFont val="TH Sarabun New"/>
        <family val="2"/>
      </rPr>
      <t xml:space="preserve">)/
ชื่อ-สกุล </t>
    </r>
  </si>
  <si>
    <t>6 ก.ย.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</si>
</sst>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u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0"/>
      <name val="TH Sarabun New"/>
      <family val="2"/>
    </font>
    <font>
      <b/>
      <i/>
      <sz val="16"/>
      <name val="TH Sarabun New"/>
      <family val="2"/>
    </font>
    <font>
      <b/>
      <i/>
      <u/>
      <sz val="16"/>
      <name val="TH Sarabun New"/>
      <family val="2"/>
    </font>
    <font>
      <b/>
      <i/>
      <u/>
      <sz val="16"/>
      <color theme="4"/>
      <name val="TH Sarabun New"/>
      <family val="2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2"/>
      <color theme="1"/>
      <name val="TH Sarabun New"/>
      <family val="2"/>
    </font>
    <font>
      <b/>
      <sz val="11.3"/>
      <color theme="1"/>
      <name val="TH Sarabun New"/>
      <family val="2"/>
    </font>
    <font>
      <b/>
      <u/>
      <sz val="11.3"/>
      <color theme="1"/>
      <name val="TH Sarabun New"/>
      <family val="2"/>
    </font>
    <font>
      <b/>
      <sz val="8"/>
      <color theme="1"/>
      <name val="TH Sarabun New"/>
      <family val="2"/>
    </font>
    <font>
      <sz val="13"/>
      <color theme="1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2"/>
      <color rgb="FFFF0000"/>
      <name val="TH Sarabun New"/>
      <family val="2"/>
    </font>
    <font>
      <b/>
      <sz val="11"/>
      <color theme="1"/>
      <name val="TH Sarabun New"/>
      <family val="2"/>
    </font>
    <font>
      <b/>
      <sz val="11"/>
      <color rgb="FFFF0000"/>
      <name val="TH Sarabun New"/>
      <family val="2"/>
    </font>
    <font>
      <sz val="12"/>
      <name val="TH Sarabun New"/>
      <family val="2"/>
    </font>
    <font>
      <sz val="12"/>
      <color rgb="FFFF0000"/>
      <name val="TH Sarabun New"/>
      <family val="2"/>
    </font>
    <font>
      <sz val="12"/>
      <color rgb="FFC00000"/>
      <name val="TH Sarabun New"/>
      <family val="2"/>
    </font>
    <font>
      <b/>
      <i/>
      <sz val="26"/>
      <color theme="1"/>
      <name val="TH Sarabun New"/>
      <family val="2"/>
    </font>
    <font>
      <sz val="17"/>
      <color theme="1"/>
      <name val="TH Sarabun New"/>
      <family val="2"/>
    </font>
    <font>
      <b/>
      <u/>
      <sz val="16"/>
      <color theme="1"/>
      <name val="TH Sarabun New"/>
      <family val="2"/>
    </font>
    <font>
      <sz val="16"/>
      <name val="TH Sarabun New"/>
      <family val="2"/>
    </font>
    <font>
      <sz val="16"/>
      <color theme="7"/>
      <name val="TH Sarabun New"/>
      <family val="2"/>
    </font>
    <font>
      <sz val="16"/>
      <color rgb="FF00B050"/>
      <name val="TH Sarabun New"/>
      <family val="2"/>
    </font>
    <font>
      <sz val="16"/>
      <color rgb="FFFF0000"/>
      <name val="TH Sarabun New"/>
      <family val="2"/>
    </font>
    <font>
      <i/>
      <sz val="16"/>
      <color theme="1"/>
      <name val="TH Sarabun New"/>
      <family val="2"/>
    </font>
    <font>
      <u/>
      <sz val="16"/>
      <color rgb="FFFF0000"/>
      <name val="TH Sarabun New"/>
      <family val="2"/>
    </font>
    <font>
      <b/>
      <sz val="17"/>
      <color theme="1"/>
      <name val="TH Sarabun New"/>
      <family val="2"/>
    </font>
    <font>
      <b/>
      <sz val="17"/>
      <color rgb="FFFF000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31">
    <xf numFmtId="0" fontId="0" fillId="0" borderId="0" xfId="0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4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33" fillId="2" borderId="0" xfId="0" applyFont="1" applyFill="1" applyAlignment="1">
      <alignment vertical="top"/>
    </xf>
    <xf numFmtId="0" fontId="33" fillId="2" borderId="0" xfId="0" applyFont="1" applyFill="1" applyAlignment="1">
      <alignment horizontal="left" vertical="top"/>
    </xf>
    <xf numFmtId="0" fontId="34" fillId="0" borderId="0" xfId="0" applyFont="1"/>
    <xf numFmtId="0" fontId="35" fillId="0" borderId="0" xfId="0" applyFont="1" applyAlignment="1">
      <alignment horizontal="right" vertical="top"/>
    </xf>
    <xf numFmtId="0" fontId="35" fillId="0" borderId="0" xfId="0" applyFont="1"/>
    <xf numFmtId="0" fontId="36" fillId="2" borderId="0" xfId="0" applyFont="1" applyFill="1" applyAlignment="1">
      <alignment horizontal="center" vertical="top" wrapText="1"/>
    </xf>
    <xf numFmtId="0" fontId="36" fillId="2" borderId="0" xfId="0" applyFont="1" applyFill="1" applyAlignment="1">
      <alignment vertical="top" wrapText="1"/>
    </xf>
    <xf numFmtId="0" fontId="35" fillId="2" borderId="0" xfId="0" applyFont="1" applyFill="1" applyAlignment="1">
      <alignment horizontal="center"/>
    </xf>
    <xf numFmtId="0" fontId="35" fillId="2" borderId="0" xfId="0" applyFont="1" applyFill="1" applyAlignment="1">
      <alignment horizontal="left"/>
    </xf>
    <xf numFmtId="2" fontId="35" fillId="2" borderId="0" xfId="0" applyNumberFormat="1" applyFont="1" applyFill="1" applyAlignment="1">
      <alignment horizontal="center"/>
    </xf>
    <xf numFmtId="43" fontId="35" fillId="2" borderId="0" xfId="1" applyFont="1" applyFill="1" applyAlignment="1" applyProtection="1">
      <alignment horizontal="center"/>
    </xf>
    <xf numFmtId="0" fontId="3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3" fontId="44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44" fillId="3" borderId="4" xfId="0" applyFont="1" applyFill="1" applyBorder="1" applyAlignment="1" applyProtection="1">
      <alignment horizontal="left" vertical="center" shrinkToFit="1"/>
      <protection locked="0"/>
    </xf>
    <xf numFmtId="188" fontId="44" fillId="3" borderId="4" xfId="0" quotePrefix="1" applyNumberFormat="1" applyFont="1" applyFill="1" applyBorder="1" applyAlignment="1" applyProtection="1">
      <alignment vertical="center" shrinkToFit="1"/>
      <protection locked="0"/>
    </xf>
    <xf numFmtId="0" fontId="48" fillId="2" borderId="0" xfId="0" applyFont="1" applyFill="1" applyAlignment="1">
      <alignment horizontal="center" vertical="center" textRotation="90" shrinkToFit="1"/>
    </xf>
    <xf numFmtId="0" fontId="48" fillId="2" borderId="0" xfId="0" applyFont="1" applyFill="1" applyAlignment="1">
      <alignment horizontal="right" vertical="center" shrinkToFit="1"/>
    </xf>
    <xf numFmtId="0" fontId="48" fillId="2" borderId="0" xfId="0" applyFont="1" applyFill="1" applyAlignment="1">
      <alignment vertical="center" shrinkToFit="1"/>
    </xf>
    <xf numFmtId="0" fontId="49" fillId="2" borderId="0" xfId="0" applyFont="1" applyFill="1" applyAlignment="1">
      <alignment vertical="center" shrinkToFit="1"/>
    </xf>
    <xf numFmtId="0" fontId="49" fillId="2" borderId="0" xfId="0" applyFont="1" applyFill="1" applyAlignment="1">
      <alignment horizontal="left" vertical="center" shrinkToFit="1"/>
    </xf>
    <xf numFmtId="2" fontId="49" fillId="2" borderId="0" xfId="0" applyNumberFormat="1" applyFont="1" applyFill="1" applyAlignment="1">
      <alignment horizontal="center" vertical="center" shrinkToFit="1"/>
    </xf>
    <xf numFmtId="43" fontId="49" fillId="2" borderId="0" xfId="1" applyFont="1" applyFill="1" applyAlignment="1" applyProtection="1">
      <alignment horizontal="center" vertical="center" shrinkToFit="1"/>
    </xf>
    <xf numFmtId="0" fontId="49" fillId="2" borderId="0" xfId="0" applyFont="1" applyFill="1" applyAlignment="1">
      <alignment horizontal="center" vertical="center" shrinkToFit="1"/>
    </xf>
    <xf numFmtId="0" fontId="49" fillId="0" borderId="0" xfId="0" applyFont="1" applyAlignment="1">
      <alignment vertical="center" shrinkToFit="1"/>
    </xf>
    <xf numFmtId="0" fontId="50" fillId="3" borderId="0" xfId="0" applyFont="1" applyFill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42" fillId="2" borderId="4" xfId="0" applyFont="1" applyFill="1" applyBorder="1" applyAlignment="1">
      <alignment horizontal="center" vertical="top" wrapText="1"/>
    </xf>
    <xf numFmtId="0" fontId="42" fillId="2" borderId="2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top" wrapText="1"/>
    </xf>
    <xf numFmtId="187" fontId="52" fillId="2" borderId="2" xfId="0" applyNumberFormat="1" applyFont="1" applyFill="1" applyBorder="1" applyAlignment="1">
      <alignment horizontal="center" vertical="top" wrapText="1"/>
    </xf>
    <xf numFmtId="2" fontId="52" fillId="2" borderId="1" xfId="0" applyNumberFormat="1" applyFont="1" applyFill="1" applyBorder="1" applyAlignment="1">
      <alignment horizontal="center" vertical="top" wrapText="1"/>
    </xf>
    <xf numFmtId="0" fontId="52" fillId="2" borderId="4" xfId="0" applyFont="1" applyFill="1" applyBorder="1" applyAlignment="1">
      <alignment horizontal="center" vertical="top" wrapText="1" shrinkToFit="1"/>
    </xf>
    <xf numFmtId="0" fontId="53" fillId="2" borderId="4" xfId="0" applyFont="1" applyFill="1" applyBorder="1" applyAlignment="1">
      <alignment horizontal="left" vertical="top" wrapText="1"/>
    </xf>
    <xf numFmtId="0" fontId="37" fillId="0" borderId="0" xfId="0" applyFont="1" applyAlignment="1">
      <alignment horizontal="center" vertical="center" wrapText="1"/>
    </xf>
    <xf numFmtId="0" fontId="53" fillId="3" borderId="0" xfId="0" applyFont="1" applyFill="1" applyAlignment="1">
      <alignment horizontal="left" vertical="top" wrapText="1"/>
    </xf>
    <xf numFmtId="0" fontId="44" fillId="0" borderId="4" xfId="0" applyFont="1" applyBorder="1" applyAlignment="1" applyProtection="1">
      <alignment horizontal="center" vertical="top" shrinkToFit="1"/>
      <protection locked="0"/>
    </xf>
    <xf numFmtId="49" fontId="44" fillId="0" borderId="4" xfId="0" applyNumberFormat="1" applyFont="1" applyBorder="1" applyAlignment="1" applyProtection="1">
      <alignment vertical="top" shrinkToFit="1"/>
      <protection locked="0"/>
    </xf>
    <xf numFmtId="0" fontId="44" fillId="0" borderId="4" xfId="0" applyFont="1" applyBorder="1" applyAlignment="1" applyProtection="1">
      <alignment vertical="top" wrapText="1"/>
      <protection locked="0"/>
    </xf>
    <xf numFmtId="0" fontId="44" fillId="0" borderId="4" xfId="0" applyFont="1" applyBorder="1" applyAlignment="1" applyProtection="1">
      <alignment vertical="top" shrinkToFit="1"/>
      <protection locked="0"/>
    </xf>
    <xf numFmtId="0" fontId="44" fillId="0" borderId="4" xfId="0" applyFont="1" applyBorder="1" applyAlignment="1" applyProtection="1">
      <alignment horizontal="left" vertical="top" wrapText="1"/>
      <protection locked="0"/>
    </xf>
    <xf numFmtId="49" fontId="54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2" fontId="44" fillId="0" borderId="4" xfId="0" applyNumberFormat="1" applyFont="1" applyBorder="1" applyAlignment="1" applyProtection="1">
      <alignment horizontal="center" vertical="center" shrinkToFit="1"/>
      <protection locked="0"/>
    </xf>
    <xf numFmtId="43" fontId="44" fillId="0" borderId="4" xfId="1" applyFont="1" applyBorder="1" applyAlignment="1" applyProtection="1">
      <alignment horizontal="center" vertical="center" shrinkToFit="1"/>
      <protection locked="0"/>
    </xf>
    <xf numFmtId="0" fontId="44" fillId="0" borderId="5" xfId="0" applyFont="1" applyBorder="1" applyAlignment="1" applyProtection="1">
      <alignment horizontal="center" vertical="center" shrinkToFit="1"/>
      <protection locked="0"/>
    </xf>
    <xf numFmtId="1" fontId="44" fillId="0" borderId="5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 applyAlignment="1">
      <alignment vertical="center" shrinkToFit="1"/>
    </xf>
    <xf numFmtId="49" fontId="44" fillId="0" borderId="4" xfId="0" quotePrefix="1" applyNumberFormat="1" applyFont="1" applyBorder="1" applyAlignment="1" applyProtection="1">
      <alignment horizontal="left" vertical="center" wrapText="1"/>
      <protection locked="0"/>
    </xf>
    <xf numFmtId="187" fontId="44" fillId="0" borderId="4" xfId="0" quotePrefix="1" applyNumberFormat="1" applyFont="1" applyBorder="1" applyAlignment="1" applyProtection="1">
      <alignment horizontal="left" vertical="center" wrapText="1"/>
      <protection locked="0"/>
    </xf>
    <xf numFmtId="187" fontId="54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2" fontId="44" fillId="0" borderId="4" xfId="0" quotePrefix="1" applyNumberFormat="1" applyFont="1" applyBorder="1" applyAlignment="1" applyProtection="1">
      <alignment horizontal="center" vertical="center" shrinkToFit="1"/>
      <protection locked="0"/>
    </xf>
    <xf numFmtId="2" fontId="5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44" fillId="3" borderId="4" xfId="0" applyNumberFormat="1" applyFont="1" applyFill="1" applyBorder="1" applyAlignment="1" applyProtection="1">
      <alignment vertical="top" shrinkToFit="1"/>
      <protection locked="0"/>
    </xf>
    <xf numFmtId="0" fontId="44" fillId="3" borderId="4" xfId="0" applyFont="1" applyFill="1" applyBorder="1" applyAlignment="1" applyProtection="1">
      <alignment vertical="top" wrapText="1"/>
      <protection locked="0"/>
    </xf>
    <xf numFmtId="0" fontId="44" fillId="3" borderId="4" xfId="0" applyFont="1" applyFill="1" applyBorder="1" applyAlignment="1" applyProtection="1">
      <alignment vertical="top" shrinkToFit="1"/>
      <protection locked="0"/>
    </xf>
    <xf numFmtId="0" fontId="44" fillId="3" borderId="4" xfId="0" applyFont="1" applyFill="1" applyBorder="1" applyAlignment="1" applyProtection="1">
      <alignment horizontal="left" vertical="top" wrapText="1"/>
      <protection locked="0"/>
    </xf>
    <xf numFmtId="187" fontId="44" fillId="3" borderId="4" xfId="0" quotePrefix="1" applyNumberFormat="1" applyFont="1" applyFill="1" applyBorder="1" applyAlignment="1" applyProtection="1">
      <alignment horizontal="left" vertical="center" wrapText="1"/>
      <protection locked="0"/>
    </xf>
    <xf numFmtId="2" fontId="44" fillId="3" borderId="4" xfId="0" applyNumberFormat="1" applyFont="1" applyFill="1" applyBorder="1" applyAlignment="1" applyProtection="1">
      <alignment horizontal="center" vertical="center" shrinkToFit="1"/>
      <protection locked="0"/>
    </xf>
    <xf numFmtId="1" fontId="44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44" fillId="3" borderId="0" xfId="0" applyFont="1" applyFill="1" applyAlignment="1">
      <alignment vertical="center" shrinkToFit="1"/>
    </xf>
    <xf numFmtId="0" fontId="44" fillId="0" borderId="4" xfId="0" applyFont="1" applyBorder="1" applyAlignment="1" applyProtection="1">
      <alignment horizontal="left" vertical="top" shrinkToFit="1"/>
      <protection locked="0"/>
    </xf>
    <xf numFmtId="49" fontId="44" fillId="3" borderId="4" xfId="0" quotePrefix="1" applyNumberFormat="1" applyFont="1" applyFill="1" applyBorder="1" applyAlignment="1" applyProtection="1">
      <alignment horizontal="left" vertical="center"/>
      <protection locked="0"/>
    </xf>
    <xf numFmtId="49" fontId="44" fillId="3" borderId="4" xfId="0" applyNumberFormat="1" applyFont="1" applyFill="1" applyBorder="1" applyAlignment="1" applyProtection="1">
      <alignment horizontal="center" vertical="top" shrinkToFit="1"/>
      <protection locked="0"/>
    </xf>
    <xf numFmtId="0" fontId="55" fillId="0" borderId="0" xfId="0" applyFont="1" applyAlignment="1">
      <alignment vertical="center" shrinkToFit="1"/>
    </xf>
    <xf numFmtId="187" fontId="44" fillId="0" borderId="4" xfId="0" quotePrefix="1" applyNumberFormat="1" applyFont="1" applyBorder="1" applyAlignment="1" applyProtection="1">
      <alignment horizontal="left" vertical="center" shrinkToFit="1"/>
      <protection locked="0"/>
    </xf>
    <xf numFmtId="43" fontId="44" fillId="3" borderId="4" xfId="1" applyFont="1" applyFill="1" applyBorder="1" applyAlignment="1" applyProtection="1">
      <alignment horizontal="center" vertical="center" shrinkToFit="1"/>
      <protection locked="0"/>
    </xf>
    <xf numFmtId="0" fontId="44" fillId="3" borderId="5" xfId="0" applyFont="1" applyFill="1" applyBorder="1" applyAlignment="1" applyProtection="1">
      <alignment horizontal="center" vertical="center" shrinkToFit="1"/>
      <protection locked="0"/>
    </xf>
    <xf numFmtId="0" fontId="54" fillId="3" borderId="4" xfId="0" applyFont="1" applyFill="1" applyBorder="1" applyAlignment="1" applyProtection="1">
      <alignment vertical="top" wrapText="1"/>
      <protection locked="0"/>
    </xf>
    <xf numFmtId="0" fontId="44" fillId="0" borderId="4" xfId="0" applyFont="1" applyBorder="1" applyAlignment="1" applyProtection="1">
      <alignment vertical="top" wrapText="1" shrinkToFit="1"/>
      <protection locked="0"/>
    </xf>
    <xf numFmtId="49" fontId="44" fillId="3" borderId="4" xfId="0" applyNumberFormat="1" applyFont="1" applyFill="1" applyBorder="1" applyAlignment="1" applyProtection="1">
      <alignment vertical="top" wrapText="1"/>
      <protection locked="0"/>
    </xf>
    <xf numFmtId="49" fontId="54" fillId="0" borderId="4" xfId="0" applyNumberFormat="1" applyFont="1" applyBorder="1" applyAlignment="1" applyProtection="1">
      <alignment vertical="top" shrinkToFit="1"/>
      <protection locked="0"/>
    </xf>
    <xf numFmtId="0" fontId="54" fillId="0" borderId="4" xfId="0" applyFont="1" applyBorder="1" applyAlignment="1" applyProtection="1">
      <alignment vertical="top" wrapText="1"/>
      <protection locked="0"/>
    </xf>
    <xf numFmtId="0" fontId="54" fillId="0" borderId="4" xfId="0" applyFont="1" applyBorder="1" applyAlignment="1" applyProtection="1">
      <alignment vertical="top" shrinkToFit="1"/>
      <protection locked="0"/>
    </xf>
    <xf numFmtId="0" fontId="54" fillId="0" borderId="4" xfId="0" applyFont="1" applyBorder="1" applyAlignment="1" applyProtection="1">
      <alignment horizontal="left" vertical="top" wrapText="1"/>
      <protection locked="0"/>
    </xf>
    <xf numFmtId="187" fontId="54" fillId="0" borderId="4" xfId="0" quotePrefix="1" applyNumberFormat="1" applyFont="1" applyBorder="1" applyAlignment="1" applyProtection="1">
      <alignment horizontal="left" vertical="center" shrinkToFit="1"/>
      <protection locked="0"/>
    </xf>
    <xf numFmtId="43" fontId="54" fillId="0" borderId="4" xfId="1" applyFont="1" applyBorder="1" applyAlignment="1" applyProtection="1">
      <alignment horizontal="center" vertical="center" shrinkToFit="1"/>
      <protection locked="0"/>
    </xf>
    <xf numFmtId="0" fontId="54" fillId="0" borderId="5" xfId="0" applyFont="1" applyBorder="1" applyAlignment="1" applyProtection="1">
      <alignment horizontal="center" vertical="center" shrinkToFit="1"/>
      <protection locked="0"/>
    </xf>
    <xf numFmtId="1" fontId="54" fillId="0" borderId="5" xfId="0" applyNumberFormat="1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>
      <alignment vertical="center" shrinkToFit="1"/>
    </xf>
    <xf numFmtId="0" fontId="56" fillId="0" borderId="0" xfId="0" applyFont="1" applyAlignment="1">
      <alignment vertical="center" shrinkToFit="1"/>
    </xf>
    <xf numFmtId="187" fontId="54" fillId="0" borderId="4" xfId="0" quotePrefix="1" applyNumberFormat="1" applyFont="1" applyBorder="1" applyAlignment="1" applyProtection="1">
      <alignment horizontal="left" vertical="center" wrapText="1"/>
      <protection locked="0"/>
    </xf>
    <xf numFmtId="2" fontId="54" fillId="0" borderId="4" xfId="0" applyNumberFormat="1" applyFont="1" applyBorder="1" applyAlignment="1" applyProtection="1">
      <alignment horizontal="center" vertical="center" shrinkToFit="1"/>
      <protection locked="0"/>
    </xf>
    <xf numFmtId="0" fontId="44" fillId="3" borderId="4" xfId="0" applyFont="1" applyFill="1" applyBorder="1" applyAlignment="1" applyProtection="1">
      <alignment vertical="top" wrapText="1" shrinkToFit="1"/>
      <protection locked="0"/>
    </xf>
    <xf numFmtId="49" fontId="54" fillId="3" borderId="4" xfId="0" applyNumberFormat="1" applyFont="1" applyFill="1" applyBorder="1" applyAlignment="1" applyProtection="1">
      <alignment vertical="top" shrinkToFit="1"/>
      <protection locked="0"/>
    </xf>
    <xf numFmtId="0" fontId="54" fillId="3" borderId="4" xfId="0" applyFont="1" applyFill="1" applyBorder="1" applyAlignment="1" applyProtection="1">
      <alignment vertical="top" shrinkToFit="1"/>
      <protection locked="0"/>
    </xf>
    <xf numFmtId="0" fontId="54" fillId="3" borderId="4" xfId="0" applyFont="1" applyFill="1" applyBorder="1" applyAlignment="1" applyProtection="1">
      <alignment horizontal="left" vertical="top" wrapTex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 applyProtection="1">
      <alignment vertical="center" shrinkToFit="1"/>
      <protection locked="0"/>
    </xf>
    <xf numFmtId="0" fontId="49" fillId="0" borderId="0" xfId="0" applyFont="1" applyAlignment="1" applyProtection="1">
      <alignment vertical="center" shrinkToFit="1"/>
      <protection locked="0"/>
    </xf>
    <xf numFmtId="0" fontId="49" fillId="0" borderId="0" xfId="0" applyFont="1" applyAlignment="1" applyProtection="1">
      <alignment horizontal="left" vertical="center" shrinkToFit="1"/>
      <protection locked="0"/>
    </xf>
    <xf numFmtId="2" fontId="49" fillId="0" borderId="0" xfId="0" applyNumberFormat="1" applyFont="1" applyAlignment="1" applyProtection="1">
      <alignment horizontal="center" vertical="center" shrinkToFit="1"/>
      <protection locked="0"/>
    </xf>
    <xf numFmtId="43" fontId="49" fillId="0" borderId="0" xfId="1" applyFont="1" applyAlignment="1" applyProtection="1">
      <alignment horizontal="center" vertical="center" shrinkToFit="1"/>
      <protection locked="0"/>
    </xf>
    <xf numFmtId="1" fontId="49" fillId="0" borderId="0" xfId="0" applyNumberFormat="1" applyFont="1" applyAlignment="1" applyProtection="1">
      <alignment horizontal="center" vertical="center" shrinkToFit="1"/>
      <protection locked="0"/>
    </xf>
    <xf numFmtId="0" fontId="58" fillId="0" borderId="0" xfId="0" applyFont="1" applyProtection="1">
      <protection locked="0"/>
    </xf>
    <xf numFmtId="0" fontId="66" fillId="0" borderId="4" xfId="0" applyFont="1" applyBorder="1" applyAlignment="1" applyProtection="1">
      <alignment horizontal="center" vertical="center"/>
      <protection locked="0"/>
    </xf>
    <xf numFmtId="0" fontId="66" fillId="0" borderId="4" xfId="0" applyFont="1" applyBorder="1" applyAlignment="1" applyProtection="1">
      <alignment horizontal="center" vertical="center" wrapText="1"/>
      <protection locked="0"/>
    </xf>
    <xf numFmtId="0" fontId="66" fillId="0" borderId="4" xfId="0" applyFont="1" applyBorder="1" applyAlignment="1" applyProtection="1">
      <alignment horizontal="center" vertical="center" shrinkToFit="1"/>
      <protection locked="0"/>
    </xf>
    <xf numFmtId="0" fontId="66" fillId="2" borderId="4" xfId="0" applyFont="1" applyFill="1" applyBorder="1" applyAlignment="1">
      <alignment horizontal="center" vertical="center" wrapText="1"/>
    </xf>
    <xf numFmtId="0" fontId="66" fillId="0" borderId="0" xfId="0" applyFont="1" applyAlignment="1" applyProtection="1">
      <alignment horizontal="center" vertical="center"/>
      <protection locked="0"/>
    </xf>
    <xf numFmtId="0" fontId="49" fillId="0" borderId="4" xfId="0" applyFont="1" applyBorder="1" applyAlignment="1" applyProtection="1">
      <alignment horizontal="center"/>
      <protection locked="0"/>
    </xf>
    <xf numFmtId="49" fontId="49" fillId="0" borderId="4" xfId="0" applyNumberFormat="1" applyFont="1" applyBorder="1" applyAlignment="1" applyProtection="1">
      <alignment vertical="center" shrinkToFit="1"/>
      <protection locked="0"/>
    </xf>
    <xf numFmtId="0" fontId="49" fillId="0" borderId="4" xfId="0" applyFont="1" applyBorder="1" applyAlignment="1" applyProtection="1">
      <alignment vertical="center" wrapText="1"/>
      <protection locked="0"/>
    </xf>
    <xf numFmtId="0" fontId="49" fillId="2" borderId="4" xfId="0" applyFont="1" applyFill="1" applyBorder="1" applyAlignment="1">
      <alignment horizontal="center"/>
    </xf>
    <xf numFmtId="49" fontId="49" fillId="3" borderId="4" xfId="0" applyNumberFormat="1" applyFont="1" applyFill="1" applyBorder="1" applyAlignment="1" applyProtection="1">
      <alignment vertical="center" shrinkToFit="1"/>
      <protection locked="0"/>
    </xf>
    <xf numFmtId="0" fontId="49" fillId="3" borderId="4" xfId="0" applyFont="1" applyFill="1" applyBorder="1" applyAlignment="1" applyProtection="1">
      <alignment vertical="center" wrapText="1"/>
      <protection locked="0"/>
    </xf>
    <xf numFmtId="0" fontId="49" fillId="0" borderId="4" xfId="0" applyFont="1" applyBorder="1" applyAlignment="1" applyProtection="1">
      <alignment vertical="center" shrinkToFit="1"/>
      <protection locked="0"/>
    </xf>
    <xf numFmtId="0" fontId="49" fillId="0" borderId="0" xfId="0" applyFont="1" applyAlignment="1" applyProtection="1">
      <alignment horizontal="center"/>
      <protection locked="0"/>
    </xf>
    <xf numFmtId="0" fontId="49" fillId="0" borderId="0" xfId="0" applyFont="1" applyProtection="1">
      <protection locked="0"/>
    </xf>
    <xf numFmtId="0" fontId="49" fillId="0" borderId="0" xfId="0" applyFont="1" applyAlignment="1" applyProtection="1">
      <alignment shrinkToFit="1"/>
      <protection locked="0"/>
    </xf>
    <xf numFmtId="0" fontId="38" fillId="0" borderId="1" xfId="0" applyFont="1" applyBorder="1" applyAlignment="1" applyProtection="1">
      <alignment horizontal="center" vertical="center" wrapText="1" shrinkToFit="1"/>
      <protection locked="0"/>
    </xf>
    <xf numFmtId="0" fontId="38" fillId="0" borderId="3" xfId="0" applyFont="1" applyBorder="1" applyAlignment="1" applyProtection="1">
      <alignment horizontal="center" vertical="center" wrapText="1" shrinkToFit="1"/>
      <protection locked="0"/>
    </xf>
    <xf numFmtId="0" fontId="39" fillId="2" borderId="0" xfId="0" applyFont="1" applyFill="1" applyAlignment="1">
      <alignment horizontal="left" wrapText="1"/>
    </xf>
    <xf numFmtId="0" fontId="48" fillId="2" borderId="0" xfId="0" applyFont="1" applyFill="1" applyAlignment="1">
      <alignment horizontal="right" vertical="center" shrinkToFit="1"/>
    </xf>
    <xf numFmtId="0" fontId="44" fillId="3" borderId="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3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27" fillId="5" borderId="2" xfId="0" applyFont="1" applyFill="1" applyBorder="1" applyAlignment="1">
      <alignment horizontal="center" vertical="center" shrinkToFit="1"/>
    </xf>
    <xf numFmtId="0" fontId="27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27" fillId="6" borderId="2" xfId="0" applyFont="1" applyFill="1" applyBorder="1" applyAlignment="1">
      <alignment horizontal="center" vertical="center" shrinkToFit="1"/>
    </xf>
    <xf numFmtId="0" fontId="27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50" fillId="2" borderId="8" xfId="0" applyFont="1" applyFill="1" applyBorder="1" applyAlignment="1" applyProtection="1">
      <alignment horizontal="left" vertical="top" wrapText="1"/>
      <protection locked="0"/>
    </xf>
    <xf numFmtId="0" fontId="57" fillId="2" borderId="0" xfId="0" applyFont="1" applyFill="1" applyAlignment="1" applyProtection="1">
      <alignment horizontal="center"/>
      <protection locked="0"/>
    </xf>
    <xf numFmtId="0" fontId="37" fillId="2" borderId="0" xfId="0" applyFont="1" applyFill="1" applyAlignment="1">
      <alignment horizontal="right" vertical="top"/>
    </xf>
    <xf numFmtId="0" fontId="42" fillId="2" borderId="0" xfId="0" applyFont="1" applyFill="1" applyAlignment="1">
      <alignment horizontal="right" vertical="center" shrinkToFit="1"/>
    </xf>
    <xf numFmtId="0" fontId="45" fillId="2" borderId="0" xfId="0" applyFont="1" applyFill="1" applyAlignment="1">
      <alignment horizontal="right" vertical="center" wrapText="1" shrinkToFit="1"/>
    </xf>
    <xf numFmtId="0" fontId="42" fillId="2" borderId="0" xfId="0" applyFont="1" applyFill="1" applyAlignment="1">
      <alignment horizontal="right" vertical="center" wrapText="1" shrinkToFit="1"/>
    </xf>
    <xf numFmtId="0" fontId="42" fillId="2" borderId="0" xfId="0" applyFont="1" applyFill="1" applyAlignment="1" applyProtection="1">
      <alignment horizontal="left" vertical="center" wrapText="1" shrinkToFit="1"/>
      <protection locked="0"/>
    </xf>
    <xf numFmtId="0" fontId="47" fillId="2" borderId="0" xfId="0" applyFont="1" applyFill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258009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14654</xdr:colOff>
      <xdr:row>0</xdr:row>
      <xdr:rowOff>37547</xdr:rowOff>
    </xdr:from>
    <xdr:to>
      <xdr:col>1</xdr:col>
      <xdr:colOff>454270</xdr:colOff>
      <xdr:row>4</xdr:row>
      <xdr:rowOff>51289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4654" y="37547"/>
          <a:ext cx="681404" cy="7464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P122"/>
  <sheetViews>
    <sheetView showGridLines="0" tabSelected="1" zoomScale="130" zoomScaleNormal="130" zoomScaleSheetLayoutView="90" zoomScalePageLayoutView="12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M5" sqref="M5"/>
    </sheetView>
  </sheetViews>
  <sheetFormatPr defaultColWidth="9" defaultRowHeight="21.95" customHeight="1" x14ac:dyDescent="0.2"/>
  <cols>
    <col min="1" max="1" width="3.125" style="143" customWidth="1"/>
    <col min="2" max="2" width="17" style="144" customWidth="1"/>
    <col min="3" max="3" width="15.375" style="145" customWidth="1"/>
    <col min="4" max="4" width="7.25" style="145" customWidth="1"/>
    <col min="5" max="5" width="25.375" style="145" customWidth="1"/>
    <col min="6" max="6" width="13.625" style="145" customWidth="1"/>
    <col min="7" max="7" width="10.25" style="145" customWidth="1"/>
    <col min="8" max="8" width="11.625" style="146" customWidth="1"/>
    <col min="9" max="9" width="7" style="146" customWidth="1"/>
    <col min="10" max="10" width="7" style="147" customWidth="1"/>
    <col min="11" max="11" width="6.625" style="148" customWidth="1"/>
    <col min="12" max="12" width="6.25" style="143" customWidth="1"/>
    <col min="13" max="13" width="11" style="149" customWidth="1"/>
    <col min="14" max="14" width="7.375" style="81" customWidth="1"/>
    <col min="15" max="16384" width="9" style="81"/>
  </cols>
  <sheetData>
    <row r="1" spans="1:16" s="61" customFormat="1" ht="4.5" customHeight="1" x14ac:dyDescent="0.6">
      <c r="A1" s="57"/>
      <c r="B1" s="57"/>
      <c r="C1" s="57"/>
      <c r="D1" s="57"/>
      <c r="E1" s="57"/>
      <c r="F1" s="57"/>
      <c r="G1" s="57"/>
      <c r="H1" s="58"/>
      <c r="I1" s="58"/>
      <c r="J1" s="57"/>
      <c r="K1" s="57"/>
      <c r="L1" s="57"/>
      <c r="M1" s="57"/>
      <c r="N1" s="59"/>
      <c r="O1" s="60"/>
    </row>
    <row r="2" spans="1:16" s="61" customFormat="1" ht="27.75" customHeight="1" x14ac:dyDescent="0.55000000000000004">
      <c r="A2" s="62"/>
      <c r="B2" s="225" t="s">
        <v>53</v>
      </c>
      <c r="C2" s="166" t="s">
        <v>137</v>
      </c>
      <c r="D2" s="167"/>
      <c r="E2" s="168" t="s">
        <v>214</v>
      </c>
      <c r="F2" s="168"/>
      <c r="G2" s="168"/>
      <c r="H2" s="168"/>
      <c r="I2" s="168"/>
      <c r="J2" s="168"/>
      <c r="K2" s="168"/>
      <c r="L2" s="168"/>
      <c r="M2" s="168"/>
    </row>
    <row r="3" spans="1:16" s="61" customFormat="1" ht="5.25" customHeight="1" x14ac:dyDescent="0.4">
      <c r="A3" s="62"/>
      <c r="B3" s="63"/>
      <c r="C3" s="63" t="s">
        <v>54</v>
      </c>
      <c r="D3" s="63"/>
      <c r="E3" s="64"/>
      <c r="F3" s="64"/>
      <c r="G3" s="64"/>
      <c r="H3" s="65"/>
      <c r="I3" s="65"/>
      <c r="J3" s="66"/>
      <c r="K3" s="67"/>
      <c r="L3" s="64"/>
      <c r="M3" s="68"/>
    </row>
    <row r="4" spans="1:16" s="61" customFormat="1" ht="36" customHeight="1" x14ac:dyDescent="0.4">
      <c r="A4" s="69"/>
      <c r="B4" s="226" t="s">
        <v>215</v>
      </c>
      <c r="C4" s="226"/>
      <c r="D4" s="70">
        <v>10</v>
      </c>
      <c r="E4" s="227" t="s">
        <v>216</v>
      </c>
      <c r="F4" s="70">
        <v>34</v>
      </c>
      <c r="G4" s="228" t="s">
        <v>46</v>
      </c>
      <c r="H4" s="71">
        <v>2567</v>
      </c>
      <c r="I4" s="229" t="s">
        <v>66</v>
      </c>
      <c r="J4" s="170" t="s">
        <v>100</v>
      </c>
      <c r="K4" s="170"/>
      <c r="L4" s="230" t="s">
        <v>44</v>
      </c>
      <c r="M4" s="72" t="s">
        <v>221</v>
      </c>
    </row>
    <row r="5" spans="1:16" s="83" customFormat="1" ht="4.5" customHeight="1" x14ac:dyDescent="0.2">
      <c r="A5" s="73"/>
      <c r="B5" s="169"/>
      <c r="C5" s="169"/>
      <c r="D5" s="74"/>
      <c r="E5" s="74"/>
      <c r="F5" s="75"/>
      <c r="G5" s="76"/>
      <c r="H5" s="77"/>
      <c r="I5" s="77"/>
      <c r="J5" s="78"/>
      <c r="K5" s="79"/>
      <c r="L5" s="80"/>
      <c r="M5" s="80"/>
      <c r="N5" s="81"/>
      <c r="O5" s="81"/>
      <c r="P5" s="82"/>
    </row>
    <row r="6" spans="1:16" s="91" customFormat="1" ht="67.5" customHeight="1" x14ac:dyDescent="0.2">
      <c r="A6" s="84" t="s">
        <v>0</v>
      </c>
      <c r="B6" s="84" t="s">
        <v>217</v>
      </c>
      <c r="C6" s="84" t="s">
        <v>1</v>
      </c>
      <c r="D6" s="85" t="s">
        <v>3</v>
      </c>
      <c r="E6" s="84" t="s">
        <v>63</v>
      </c>
      <c r="F6" s="85" t="s">
        <v>4</v>
      </c>
      <c r="G6" s="86" t="s">
        <v>5</v>
      </c>
      <c r="H6" s="84" t="s">
        <v>2</v>
      </c>
      <c r="I6" s="87" t="s">
        <v>42</v>
      </c>
      <c r="J6" s="88" t="s">
        <v>43</v>
      </c>
      <c r="K6" s="88" t="s">
        <v>64</v>
      </c>
      <c r="L6" s="89" t="s">
        <v>49</v>
      </c>
      <c r="M6" s="90" t="s">
        <v>213</v>
      </c>
      <c r="P6" s="92"/>
    </row>
    <row r="7" spans="1:16" s="103" customFormat="1" ht="35.1" customHeight="1" x14ac:dyDescent="0.2">
      <c r="A7" s="93">
        <v>1</v>
      </c>
      <c r="B7" s="94" t="s">
        <v>105</v>
      </c>
      <c r="C7" s="95" t="s">
        <v>106</v>
      </c>
      <c r="D7" s="96" t="s">
        <v>50</v>
      </c>
      <c r="E7" s="96" t="s">
        <v>113</v>
      </c>
      <c r="F7" s="96" t="s">
        <v>76</v>
      </c>
      <c r="G7" s="96" t="s">
        <v>72</v>
      </c>
      <c r="H7" s="97" t="s">
        <v>73</v>
      </c>
      <c r="I7" s="98" t="s">
        <v>138</v>
      </c>
      <c r="J7" s="99">
        <v>1</v>
      </c>
      <c r="K7" s="100">
        <v>0</v>
      </c>
      <c r="L7" s="101" t="s">
        <v>74</v>
      </c>
      <c r="M7" s="102">
        <v>1</v>
      </c>
    </row>
    <row r="8" spans="1:16" s="103" customFormat="1" ht="35.1" customHeight="1" x14ac:dyDescent="0.2">
      <c r="A8" s="93">
        <v>2</v>
      </c>
      <c r="B8" s="94" t="s">
        <v>105</v>
      </c>
      <c r="C8" s="95" t="s">
        <v>106</v>
      </c>
      <c r="D8" s="96" t="s">
        <v>50</v>
      </c>
      <c r="E8" s="95" t="s">
        <v>139</v>
      </c>
      <c r="F8" s="95" t="s">
        <v>71</v>
      </c>
      <c r="G8" s="96" t="s">
        <v>72</v>
      </c>
      <c r="H8" s="97" t="s">
        <v>92</v>
      </c>
      <c r="I8" s="104" t="s">
        <v>140</v>
      </c>
      <c r="J8" s="99">
        <v>12</v>
      </c>
      <c r="K8" s="100">
        <v>0</v>
      </c>
      <c r="L8" s="101" t="s">
        <v>74</v>
      </c>
      <c r="M8" s="102">
        <v>2</v>
      </c>
    </row>
    <row r="9" spans="1:16" s="103" customFormat="1" ht="35.1" customHeight="1" x14ac:dyDescent="0.2">
      <c r="A9" s="93">
        <v>3</v>
      </c>
      <c r="B9" s="94" t="s">
        <v>107</v>
      </c>
      <c r="C9" s="95" t="s">
        <v>106</v>
      </c>
      <c r="D9" s="96" t="s">
        <v>50</v>
      </c>
      <c r="E9" s="95" t="s">
        <v>141</v>
      </c>
      <c r="F9" s="95" t="s">
        <v>76</v>
      </c>
      <c r="G9" s="96" t="s">
        <v>72</v>
      </c>
      <c r="H9" s="97" t="s">
        <v>73</v>
      </c>
      <c r="I9" s="105" t="s">
        <v>143</v>
      </c>
      <c r="J9" s="99">
        <v>4</v>
      </c>
      <c r="K9" s="100">
        <v>0</v>
      </c>
      <c r="L9" s="101" t="s">
        <v>74</v>
      </c>
      <c r="M9" s="102">
        <v>1</v>
      </c>
    </row>
    <row r="10" spans="1:16" s="103" customFormat="1" ht="54.75" customHeight="1" x14ac:dyDescent="0.2">
      <c r="A10" s="93">
        <v>4</v>
      </c>
      <c r="B10" s="94" t="s">
        <v>107</v>
      </c>
      <c r="C10" s="95" t="s">
        <v>106</v>
      </c>
      <c r="D10" s="96" t="s">
        <v>50</v>
      </c>
      <c r="E10" s="95" t="s">
        <v>142</v>
      </c>
      <c r="F10" s="95" t="s">
        <v>71</v>
      </c>
      <c r="G10" s="96" t="s">
        <v>72</v>
      </c>
      <c r="H10" s="97" t="s">
        <v>83</v>
      </c>
      <c r="I10" s="105" t="s">
        <v>144</v>
      </c>
      <c r="J10" s="99">
        <v>3</v>
      </c>
      <c r="K10" s="100">
        <v>0</v>
      </c>
      <c r="L10" s="101" t="s">
        <v>74</v>
      </c>
      <c r="M10" s="102">
        <v>2</v>
      </c>
    </row>
    <row r="11" spans="1:16" s="103" customFormat="1" ht="41.25" customHeight="1" x14ac:dyDescent="0.2">
      <c r="A11" s="93">
        <v>5</v>
      </c>
      <c r="B11" s="94" t="s">
        <v>107</v>
      </c>
      <c r="C11" s="95" t="s">
        <v>106</v>
      </c>
      <c r="D11" s="96" t="s">
        <v>50</v>
      </c>
      <c r="E11" s="95" t="s">
        <v>139</v>
      </c>
      <c r="F11" s="95" t="s">
        <v>71</v>
      </c>
      <c r="G11" s="96" t="s">
        <v>72</v>
      </c>
      <c r="H11" s="97" t="s">
        <v>92</v>
      </c>
      <c r="I11" s="105" t="s">
        <v>140</v>
      </c>
      <c r="J11" s="99">
        <v>12</v>
      </c>
      <c r="K11" s="100">
        <v>0</v>
      </c>
      <c r="L11" s="101" t="s">
        <v>74</v>
      </c>
      <c r="M11" s="102">
        <v>2</v>
      </c>
    </row>
    <row r="12" spans="1:16" s="103" customFormat="1" ht="41.25" customHeight="1" x14ac:dyDescent="0.2">
      <c r="A12" s="93">
        <v>6</v>
      </c>
      <c r="B12" s="94" t="s">
        <v>108</v>
      </c>
      <c r="C12" s="95" t="s">
        <v>109</v>
      </c>
      <c r="D12" s="96" t="s">
        <v>61</v>
      </c>
      <c r="E12" s="95" t="s">
        <v>141</v>
      </c>
      <c r="F12" s="95" t="s">
        <v>76</v>
      </c>
      <c r="G12" s="96" t="s">
        <v>72</v>
      </c>
      <c r="H12" s="97" t="s">
        <v>73</v>
      </c>
      <c r="I12" s="105" t="s">
        <v>145</v>
      </c>
      <c r="J12" s="99">
        <v>4</v>
      </c>
      <c r="K12" s="100">
        <v>0</v>
      </c>
      <c r="L12" s="101" t="s">
        <v>74</v>
      </c>
      <c r="M12" s="102">
        <v>1</v>
      </c>
    </row>
    <row r="13" spans="1:16" s="103" customFormat="1" ht="35.1" customHeight="1" x14ac:dyDescent="0.2">
      <c r="A13" s="93">
        <v>7</v>
      </c>
      <c r="B13" s="94" t="s">
        <v>108</v>
      </c>
      <c r="C13" s="95" t="s">
        <v>109</v>
      </c>
      <c r="D13" s="96" t="s">
        <v>61</v>
      </c>
      <c r="E13" s="95" t="s">
        <v>139</v>
      </c>
      <c r="F13" s="95" t="s">
        <v>71</v>
      </c>
      <c r="G13" s="96" t="s">
        <v>72</v>
      </c>
      <c r="H13" s="97" t="s">
        <v>92</v>
      </c>
      <c r="I13" s="105" t="s">
        <v>140</v>
      </c>
      <c r="J13" s="99">
        <v>12</v>
      </c>
      <c r="K13" s="100">
        <v>0</v>
      </c>
      <c r="L13" s="101" t="s">
        <v>74</v>
      </c>
      <c r="M13" s="102">
        <v>2</v>
      </c>
    </row>
    <row r="14" spans="1:16" s="103" customFormat="1" ht="35.1" customHeight="1" x14ac:dyDescent="0.2">
      <c r="A14" s="93">
        <v>8</v>
      </c>
      <c r="B14" s="94" t="s">
        <v>110</v>
      </c>
      <c r="C14" s="95" t="s">
        <v>85</v>
      </c>
      <c r="D14" s="96" t="s">
        <v>61</v>
      </c>
      <c r="E14" s="95" t="s">
        <v>141</v>
      </c>
      <c r="F14" s="95" t="s">
        <v>76</v>
      </c>
      <c r="G14" s="96" t="s">
        <v>72</v>
      </c>
      <c r="H14" s="97" t="s">
        <v>73</v>
      </c>
      <c r="I14" s="105" t="s">
        <v>146</v>
      </c>
      <c r="J14" s="99">
        <v>4</v>
      </c>
      <c r="K14" s="100">
        <v>0</v>
      </c>
      <c r="L14" s="101" t="s">
        <v>74</v>
      </c>
      <c r="M14" s="102">
        <v>1</v>
      </c>
    </row>
    <row r="15" spans="1:16" s="103" customFormat="1" ht="54.75" customHeight="1" x14ac:dyDescent="0.2">
      <c r="A15" s="93">
        <v>9</v>
      </c>
      <c r="B15" s="94" t="s">
        <v>110</v>
      </c>
      <c r="C15" s="95" t="s">
        <v>85</v>
      </c>
      <c r="D15" s="96" t="s">
        <v>61</v>
      </c>
      <c r="E15" s="95" t="s">
        <v>142</v>
      </c>
      <c r="F15" s="95" t="s">
        <v>71</v>
      </c>
      <c r="G15" s="96" t="s">
        <v>72</v>
      </c>
      <c r="H15" s="97" t="s">
        <v>83</v>
      </c>
      <c r="I15" s="105" t="s">
        <v>144</v>
      </c>
      <c r="J15" s="99">
        <v>3</v>
      </c>
      <c r="K15" s="100">
        <v>0</v>
      </c>
      <c r="L15" s="101" t="s">
        <v>74</v>
      </c>
      <c r="M15" s="102">
        <v>2</v>
      </c>
    </row>
    <row r="16" spans="1:16" s="103" customFormat="1" ht="35.1" customHeight="1" x14ac:dyDescent="0.2">
      <c r="A16" s="93">
        <v>10</v>
      </c>
      <c r="B16" s="94" t="s">
        <v>111</v>
      </c>
      <c r="C16" s="95" t="s">
        <v>85</v>
      </c>
      <c r="D16" s="96" t="s">
        <v>61</v>
      </c>
      <c r="E16" s="95" t="s">
        <v>141</v>
      </c>
      <c r="F16" s="95" t="s">
        <v>76</v>
      </c>
      <c r="G16" s="96" t="s">
        <v>72</v>
      </c>
      <c r="H16" s="97" t="s">
        <v>73</v>
      </c>
      <c r="I16" s="105" t="s">
        <v>147</v>
      </c>
      <c r="J16" s="99">
        <v>4</v>
      </c>
      <c r="K16" s="100">
        <v>0</v>
      </c>
      <c r="L16" s="101" t="s">
        <v>74</v>
      </c>
      <c r="M16" s="102">
        <v>1</v>
      </c>
    </row>
    <row r="17" spans="1:13" s="103" customFormat="1" ht="55.5" customHeight="1" x14ac:dyDescent="0.2">
      <c r="A17" s="93">
        <v>11</v>
      </c>
      <c r="B17" s="94" t="s">
        <v>111</v>
      </c>
      <c r="C17" s="95" t="s">
        <v>85</v>
      </c>
      <c r="D17" s="96" t="s">
        <v>61</v>
      </c>
      <c r="E17" s="95" t="s">
        <v>142</v>
      </c>
      <c r="F17" s="95" t="s">
        <v>71</v>
      </c>
      <c r="G17" s="96" t="s">
        <v>72</v>
      </c>
      <c r="H17" s="97" t="s">
        <v>83</v>
      </c>
      <c r="I17" s="105" t="s">
        <v>144</v>
      </c>
      <c r="J17" s="99">
        <v>3</v>
      </c>
      <c r="K17" s="100">
        <v>0</v>
      </c>
      <c r="L17" s="101" t="s">
        <v>74</v>
      </c>
      <c r="M17" s="102">
        <v>2</v>
      </c>
    </row>
    <row r="18" spans="1:13" s="103" customFormat="1" ht="35.1" customHeight="1" x14ac:dyDescent="0.2">
      <c r="A18" s="93">
        <v>12</v>
      </c>
      <c r="B18" s="94" t="s">
        <v>112</v>
      </c>
      <c r="C18" s="95" t="s">
        <v>85</v>
      </c>
      <c r="D18" s="96" t="s">
        <v>61</v>
      </c>
      <c r="E18" s="95" t="s">
        <v>148</v>
      </c>
      <c r="F18" s="95" t="s">
        <v>76</v>
      </c>
      <c r="G18" s="96" t="s">
        <v>72</v>
      </c>
      <c r="H18" s="97" t="s">
        <v>73</v>
      </c>
      <c r="I18" s="105" t="s">
        <v>149</v>
      </c>
      <c r="J18" s="99">
        <v>4</v>
      </c>
      <c r="K18" s="100">
        <v>0</v>
      </c>
      <c r="L18" s="101" t="s">
        <v>74</v>
      </c>
      <c r="M18" s="102">
        <v>1</v>
      </c>
    </row>
    <row r="19" spans="1:13" s="103" customFormat="1" ht="54.75" customHeight="1" x14ac:dyDescent="0.2">
      <c r="A19" s="93">
        <v>13</v>
      </c>
      <c r="B19" s="94" t="s">
        <v>112</v>
      </c>
      <c r="C19" s="95" t="s">
        <v>85</v>
      </c>
      <c r="D19" s="96" t="s">
        <v>61</v>
      </c>
      <c r="E19" s="95" t="s">
        <v>142</v>
      </c>
      <c r="F19" s="95" t="s">
        <v>71</v>
      </c>
      <c r="G19" s="96" t="s">
        <v>72</v>
      </c>
      <c r="H19" s="97" t="s">
        <v>83</v>
      </c>
      <c r="I19" s="105" t="s">
        <v>144</v>
      </c>
      <c r="J19" s="99">
        <v>3</v>
      </c>
      <c r="K19" s="100">
        <v>0</v>
      </c>
      <c r="L19" s="101" t="s">
        <v>74</v>
      </c>
      <c r="M19" s="102">
        <v>2</v>
      </c>
    </row>
    <row r="20" spans="1:13" s="103" customFormat="1" ht="35.1" customHeight="1" x14ac:dyDescent="0.2">
      <c r="A20" s="93">
        <v>14</v>
      </c>
      <c r="B20" s="94" t="s">
        <v>114</v>
      </c>
      <c r="C20" s="95" t="s">
        <v>87</v>
      </c>
      <c r="D20" s="96" t="s">
        <v>61</v>
      </c>
      <c r="E20" s="95" t="s">
        <v>150</v>
      </c>
      <c r="F20" s="95" t="s">
        <v>76</v>
      </c>
      <c r="G20" s="96" t="s">
        <v>72</v>
      </c>
      <c r="H20" s="97" t="s">
        <v>73</v>
      </c>
      <c r="I20" s="106" t="s">
        <v>152</v>
      </c>
      <c r="J20" s="107">
        <v>4</v>
      </c>
      <c r="K20" s="100">
        <v>0</v>
      </c>
      <c r="L20" s="101" t="s">
        <v>74</v>
      </c>
      <c r="M20" s="102">
        <v>1</v>
      </c>
    </row>
    <row r="21" spans="1:13" s="103" customFormat="1" ht="35.1" customHeight="1" x14ac:dyDescent="0.2">
      <c r="A21" s="93">
        <v>15</v>
      </c>
      <c r="B21" s="94" t="s">
        <v>114</v>
      </c>
      <c r="C21" s="95" t="s">
        <v>87</v>
      </c>
      <c r="D21" s="96" t="s">
        <v>61</v>
      </c>
      <c r="E21" s="95" t="s">
        <v>151</v>
      </c>
      <c r="F21" s="95" t="s">
        <v>71</v>
      </c>
      <c r="G21" s="96" t="s">
        <v>72</v>
      </c>
      <c r="H21" s="97" t="s">
        <v>73</v>
      </c>
      <c r="I21" s="106" t="s">
        <v>138</v>
      </c>
      <c r="J21" s="108">
        <v>3</v>
      </c>
      <c r="K21" s="100">
        <v>0</v>
      </c>
      <c r="L21" s="101" t="s">
        <v>74</v>
      </c>
      <c r="M21" s="102">
        <v>2</v>
      </c>
    </row>
    <row r="22" spans="1:13" s="103" customFormat="1" ht="54.75" customHeight="1" x14ac:dyDescent="0.2">
      <c r="A22" s="93">
        <v>16</v>
      </c>
      <c r="B22" s="94" t="s">
        <v>114</v>
      </c>
      <c r="C22" s="95" t="s">
        <v>87</v>
      </c>
      <c r="D22" s="96" t="s">
        <v>61</v>
      </c>
      <c r="E22" s="95" t="s">
        <v>142</v>
      </c>
      <c r="F22" s="95" t="s">
        <v>71</v>
      </c>
      <c r="G22" s="96" t="s">
        <v>72</v>
      </c>
      <c r="H22" s="97" t="s">
        <v>83</v>
      </c>
      <c r="I22" s="106" t="s">
        <v>144</v>
      </c>
      <c r="J22" s="99">
        <v>3</v>
      </c>
      <c r="K22" s="100">
        <v>0</v>
      </c>
      <c r="L22" s="101" t="s">
        <v>74</v>
      </c>
      <c r="M22" s="102">
        <v>2</v>
      </c>
    </row>
    <row r="23" spans="1:13" s="103" customFormat="1" ht="37.5" customHeight="1" x14ac:dyDescent="0.2">
      <c r="A23" s="93">
        <v>17</v>
      </c>
      <c r="B23" s="94" t="s">
        <v>114</v>
      </c>
      <c r="C23" s="95" t="s">
        <v>87</v>
      </c>
      <c r="D23" s="96" t="s">
        <v>61</v>
      </c>
      <c r="E23" s="95" t="s">
        <v>153</v>
      </c>
      <c r="F23" s="95" t="s">
        <v>71</v>
      </c>
      <c r="G23" s="96" t="s">
        <v>72</v>
      </c>
      <c r="H23" s="97" t="s">
        <v>92</v>
      </c>
      <c r="I23" s="106" t="s">
        <v>140</v>
      </c>
      <c r="J23" s="99">
        <v>12</v>
      </c>
      <c r="K23" s="100">
        <v>0</v>
      </c>
      <c r="L23" s="101" t="s">
        <v>74</v>
      </c>
      <c r="M23" s="102">
        <v>2</v>
      </c>
    </row>
    <row r="24" spans="1:13" s="116" customFormat="1" ht="35.1" customHeight="1" x14ac:dyDescent="0.2">
      <c r="A24" s="93">
        <v>18</v>
      </c>
      <c r="B24" s="109" t="s">
        <v>115</v>
      </c>
      <c r="C24" s="110" t="s">
        <v>116</v>
      </c>
      <c r="D24" s="111" t="s">
        <v>61</v>
      </c>
      <c r="E24" s="95" t="s">
        <v>141</v>
      </c>
      <c r="F24" s="95" t="s">
        <v>76</v>
      </c>
      <c r="G24" s="96" t="s">
        <v>72</v>
      </c>
      <c r="H24" s="112" t="s">
        <v>73</v>
      </c>
      <c r="I24" s="113" t="s">
        <v>154</v>
      </c>
      <c r="J24" s="114">
        <v>4</v>
      </c>
      <c r="K24" s="100">
        <v>0</v>
      </c>
      <c r="L24" s="101" t="s">
        <v>74</v>
      </c>
      <c r="M24" s="115">
        <v>1</v>
      </c>
    </row>
    <row r="25" spans="1:13" s="103" customFormat="1" ht="35.1" customHeight="1" x14ac:dyDescent="0.2">
      <c r="A25" s="93">
        <v>19</v>
      </c>
      <c r="B25" s="94" t="s">
        <v>115</v>
      </c>
      <c r="C25" s="95" t="s">
        <v>116</v>
      </c>
      <c r="D25" s="96" t="s">
        <v>61</v>
      </c>
      <c r="E25" s="95" t="s">
        <v>139</v>
      </c>
      <c r="F25" s="95" t="s">
        <v>71</v>
      </c>
      <c r="G25" s="96" t="s">
        <v>72</v>
      </c>
      <c r="H25" s="97" t="s">
        <v>92</v>
      </c>
      <c r="I25" s="105" t="s">
        <v>140</v>
      </c>
      <c r="J25" s="99">
        <v>12</v>
      </c>
      <c r="K25" s="100">
        <v>0</v>
      </c>
      <c r="L25" s="101" t="s">
        <v>74</v>
      </c>
      <c r="M25" s="102">
        <v>2</v>
      </c>
    </row>
    <row r="26" spans="1:13" s="103" customFormat="1" ht="35.1" customHeight="1" x14ac:dyDescent="0.2">
      <c r="A26" s="93">
        <v>20</v>
      </c>
      <c r="B26" s="94" t="s">
        <v>117</v>
      </c>
      <c r="C26" s="95" t="s">
        <v>118</v>
      </c>
      <c r="D26" s="96" t="s">
        <v>61</v>
      </c>
      <c r="E26" s="95" t="s">
        <v>141</v>
      </c>
      <c r="F26" s="95" t="s">
        <v>76</v>
      </c>
      <c r="G26" s="96" t="s">
        <v>72</v>
      </c>
      <c r="H26" s="97" t="s">
        <v>73</v>
      </c>
      <c r="I26" s="106" t="s">
        <v>155</v>
      </c>
      <c r="J26" s="99">
        <v>4</v>
      </c>
      <c r="K26" s="100">
        <v>0</v>
      </c>
      <c r="L26" s="101" t="s">
        <v>74</v>
      </c>
      <c r="M26" s="102">
        <v>1</v>
      </c>
    </row>
    <row r="27" spans="1:13" s="103" customFormat="1" ht="55.5" customHeight="1" x14ac:dyDescent="0.2">
      <c r="A27" s="93">
        <v>21</v>
      </c>
      <c r="B27" s="94" t="s">
        <v>117</v>
      </c>
      <c r="C27" s="95" t="s">
        <v>118</v>
      </c>
      <c r="D27" s="96" t="s">
        <v>61</v>
      </c>
      <c r="E27" s="95" t="s">
        <v>142</v>
      </c>
      <c r="F27" s="95" t="s">
        <v>71</v>
      </c>
      <c r="G27" s="96" t="s">
        <v>72</v>
      </c>
      <c r="H27" s="97" t="s">
        <v>83</v>
      </c>
      <c r="I27" s="106" t="s">
        <v>144</v>
      </c>
      <c r="J27" s="99">
        <v>3</v>
      </c>
      <c r="K27" s="100">
        <v>0</v>
      </c>
      <c r="L27" s="101" t="s">
        <v>74</v>
      </c>
      <c r="M27" s="102">
        <v>2</v>
      </c>
    </row>
    <row r="28" spans="1:13" s="103" customFormat="1" ht="35.1" customHeight="1" x14ac:dyDescent="0.2">
      <c r="A28" s="93">
        <v>22</v>
      </c>
      <c r="B28" s="94" t="s">
        <v>119</v>
      </c>
      <c r="C28" s="95" t="s">
        <v>120</v>
      </c>
      <c r="D28" s="96" t="s">
        <v>61</v>
      </c>
      <c r="E28" s="95" t="s">
        <v>141</v>
      </c>
      <c r="F28" s="95" t="s">
        <v>76</v>
      </c>
      <c r="G28" s="96" t="s">
        <v>72</v>
      </c>
      <c r="H28" s="97" t="s">
        <v>73</v>
      </c>
      <c r="I28" s="106" t="s">
        <v>156</v>
      </c>
      <c r="J28" s="99">
        <v>4</v>
      </c>
      <c r="K28" s="100">
        <v>0</v>
      </c>
      <c r="L28" s="101" t="s">
        <v>74</v>
      </c>
      <c r="M28" s="102">
        <v>1</v>
      </c>
    </row>
    <row r="29" spans="1:13" s="103" customFormat="1" ht="57" customHeight="1" x14ac:dyDescent="0.2">
      <c r="A29" s="93">
        <v>23</v>
      </c>
      <c r="B29" s="94" t="s">
        <v>119</v>
      </c>
      <c r="C29" s="95" t="s">
        <v>120</v>
      </c>
      <c r="D29" s="96" t="s">
        <v>61</v>
      </c>
      <c r="E29" s="95" t="s">
        <v>142</v>
      </c>
      <c r="F29" s="95" t="s">
        <v>71</v>
      </c>
      <c r="G29" s="96" t="s">
        <v>72</v>
      </c>
      <c r="H29" s="97" t="s">
        <v>83</v>
      </c>
      <c r="I29" s="106" t="s">
        <v>144</v>
      </c>
      <c r="J29" s="99">
        <v>3</v>
      </c>
      <c r="K29" s="100">
        <v>0</v>
      </c>
      <c r="L29" s="101" t="s">
        <v>74</v>
      </c>
      <c r="M29" s="102">
        <v>2</v>
      </c>
    </row>
    <row r="30" spans="1:13" s="103" customFormat="1" ht="35.1" customHeight="1" x14ac:dyDescent="0.2">
      <c r="A30" s="93">
        <v>24</v>
      </c>
      <c r="B30" s="94" t="s">
        <v>121</v>
      </c>
      <c r="C30" s="95" t="s">
        <v>120</v>
      </c>
      <c r="D30" s="96" t="s">
        <v>61</v>
      </c>
      <c r="E30" s="95" t="s">
        <v>141</v>
      </c>
      <c r="F30" s="95" t="s">
        <v>76</v>
      </c>
      <c r="G30" s="96" t="s">
        <v>72</v>
      </c>
      <c r="H30" s="97" t="s">
        <v>73</v>
      </c>
      <c r="I30" s="106" t="s">
        <v>157</v>
      </c>
      <c r="J30" s="99">
        <v>4</v>
      </c>
      <c r="K30" s="100">
        <v>0</v>
      </c>
      <c r="L30" s="101" t="s">
        <v>74</v>
      </c>
      <c r="M30" s="102">
        <v>1</v>
      </c>
    </row>
    <row r="31" spans="1:13" s="103" customFormat="1" ht="57" customHeight="1" x14ac:dyDescent="0.2">
      <c r="A31" s="93">
        <v>25</v>
      </c>
      <c r="B31" s="94" t="s">
        <v>121</v>
      </c>
      <c r="C31" s="95" t="s">
        <v>120</v>
      </c>
      <c r="D31" s="96" t="s">
        <v>61</v>
      </c>
      <c r="E31" s="95" t="s">
        <v>142</v>
      </c>
      <c r="F31" s="95" t="s">
        <v>71</v>
      </c>
      <c r="G31" s="96" t="s">
        <v>72</v>
      </c>
      <c r="H31" s="97" t="s">
        <v>83</v>
      </c>
      <c r="I31" s="106" t="s">
        <v>144</v>
      </c>
      <c r="J31" s="99">
        <v>3</v>
      </c>
      <c r="K31" s="100">
        <v>0</v>
      </c>
      <c r="L31" s="101" t="s">
        <v>74</v>
      </c>
      <c r="M31" s="102">
        <v>2</v>
      </c>
    </row>
    <row r="32" spans="1:13" s="103" customFormat="1" ht="35.1" customHeight="1" x14ac:dyDescent="0.2">
      <c r="A32" s="93">
        <v>26</v>
      </c>
      <c r="B32" s="94" t="s">
        <v>69</v>
      </c>
      <c r="C32" s="95" t="s">
        <v>70</v>
      </c>
      <c r="D32" s="96" t="s">
        <v>50</v>
      </c>
      <c r="E32" s="110" t="s">
        <v>191</v>
      </c>
      <c r="F32" s="110" t="s">
        <v>76</v>
      </c>
      <c r="G32" s="110" t="s">
        <v>72</v>
      </c>
      <c r="H32" s="117" t="s">
        <v>73</v>
      </c>
      <c r="I32" s="118" t="s">
        <v>164</v>
      </c>
      <c r="J32" s="114">
        <v>1</v>
      </c>
      <c r="K32" s="100">
        <v>0</v>
      </c>
      <c r="L32" s="101" t="s">
        <v>74</v>
      </c>
      <c r="M32" s="102">
        <v>1</v>
      </c>
    </row>
    <row r="33" spans="1:14" s="103" customFormat="1" ht="40.5" customHeight="1" x14ac:dyDescent="0.2">
      <c r="A33" s="93">
        <v>27</v>
      </c>
      <c r="B33" s="94" t="s">
        <v>69</v>
      </c>
      <c r="C33" s="95" t="s">
        <v>70</v>
      </c>
      <c r="D33" s="96" t="s">
        <v>50</v>
      </c>
      <c r="E33" s="110" t="s">
        <v>192</v>
      </c>
      <c r="F33" s="110" t="s">
        <v>71</v>
      </c>
      <c r="G33" s="110" t="s">
        <v>72</v>
      </c>
      <c r="H33" s="119" t="s">
        <v>170</v>
      </c>
      <c r="I33" s="105" t="s">
        <v>196</v>
      </c>
      <c r="J33" s="114">
        <v>6</v>
      </c>
      <c r="K33" s="100">
        <v>0</v>
      </c>
      <c r="L33" s="101" t="s">
        <v>74</v>
      </c>
      <c r="M33" s="102">
        <v>2</v>
      </c>
      <c r="N33" s="120"/>
    </row>
    <row r="34" spans="1:14" s="103" customFormat="1" ht="36" customHeight="1" x14ac:dyDescent="0.2">
      <c r="A34" s="93">
        <v>28</v>
      </c>
      <c r="B34" s="94" t="s">
        <v>69</v>
      </c>
      <c r="C34" s="95" t="s">
        <v>70</v>
      </c>
      <c r="D34" s="96" t="s">
        <v>50</v>
      </c>
      <c r="E34" s="95" t="s">
        <v>193</v>
      </c>
      <c r="F34" s="95" t="s">
        <v>71</v>
      </c>
      <c r="G34" s="95" t="s">
        <v>186</v>
      </c>
      <c r="H34" s="97" t="s">
        <v>194</v>
      </c>
      <c r="I34" s="121" t="s">
        <v>176</v>
      </c>
      <c r="J34" s="114">
        <v>6</v>
      </c>
      <c r="K34" s="100">
        <v>0</v>
      </c>
      <c r="L34" s="101" t="s">
        <v>74</v>
      </c>
      <c r="M34" s="102">
        <v>2</v>
      </c>
      <c r="N34" s="120"/>
    </row>
    <row r="35" spans="1:14" s="103" customFormat="1" ht="35.1" customHeight="1" x14ac:dyDescent="0.2">
      <c r="A35" s="93">
        <v>29</v>
      </c>
      <c r="B35" s="94" t="s">
        <v>69</v>
      </c>
      <c r="C35" s="95" t="s">
        <v>70</v>
      </c>
      <c r="D35" s="96" t="s">
        <v>50</v>
      </c>
      <c r="E35" s="110" t="s">
        <v>165</v>
      </c>
      <c r="F35" s="110" t="s">
        <v>71</v>
      </c>
      <c r="G35" s="110" t="s">
        <v>72</v>
      </c>
      <c r="H35" s="112" t="s">
        <v>92</v>
      </c>
      <c r="I35" s="113" t="s">
        <v>166</v>
      </c>
      <c r="J35" s="114">
        <v>12</v>
      </c>
      <c r="K35" s="122">
        <v>0</v>
      </c>
      <c r="L35" s="123" t="s">
        <v>74</v>
      </c>
      <c r="M35" s="115">
        <v>2</v>
      </c>
    </row>
    <row r="36" spans="1:14" s="103" customFormat="1" ht="35.1" customHeight="1" x14ac:dyDescent="0.2">
      <c r="A36" s="93">
        <v>30</v>
      </c>
      <c r="B36" s="94" t="s">
        <v>69</v>
      </c>
      <c r="C36" s="95" t="s">
        <v>70</v>
      </c>
      <c r="D36" s="96" t="s">
        <v>50</v>
      </c>
      <c r="E36" s="110" t="s">
        <v>195</v>
      </c>
      <c r="F36" s="110" t="s">
        <v>71</v>
      </c>
      <c r="G36" s="110" t="s">
        <v>186</v>
      </c>
      <c r="H36" s="112" t="s">
        <v>170</v>
      </c>
      <c r="I36" s="113" t="s">
        <v>190</v>
      </c>
      <c r="J36" s="114">
        <v>6</v>
      </c>
      <c r="K36" s="122">
        <v>0</v>
      </c>
      <c r="L36" s="123" t="s">
        <v>74</v>
      </c>
      <c r="M36" s="115">
        <v>2</v>
      </c>
    </row>
    <row r="37" spans="1:14" s="103" customFormat="1" ht="38.25" customHeight="1" x14ac:dyDescent="0.2">
      <c r="A37" s="93">
        <v>31</v>
      </c>
      <c r="B37" s="94" t="s">
        <v>75</v>
      </c>
      <c r="C37" s="95" t="s">
        <v>77</v>
      </c>
      <c r="D37" s="96" t="s">
        <v>61</v>
      </c>
      <c r="E37" s="95" t="s">
        <v>197</v>
      </c>
      <c r="F37" s="96" t="s">
        <v>76</v>
      </c>
      <c r="G37" s="96" t="s">
        <v>72</v>
      </c>
      <c r="H37" s="97" t="s">
        <v>78</v>
      </c>
      <c r="I37" s="121" t="s">
        <v>199</v>
      </c>
      <c r="J37" s="99">
        <v>0.3</v>
      </c>
      <c r="K37" s="100">
        <v>0</v>
      </c>
      <c r="L37" s="101" t="s">
        <v>74</v>
      </c>
      <c r="M37" s="102">
        <v>1</v>
      </c>
    </row>
    <row r="38" spans="1:14" s="103" customFormat="1" ht="35.1" customHeight="1" x14ac:dyDescent="0.2">
      <c r="A38" s="93">
        <v>32</v>
      </c>
      <c r="B38" s="94" t="s">
        <v>75</v>
      </c>
      <c r="C38" s="95" t="s">
        <v>77</v>
      </c>
      <c r="D38" s="96" t="s">
        <v>61</v>
      </c>
      <c r="E38" s="124" t="s">
        <v>198</v>
      </c>
      <c r="F38" s="110" t="s">
        <v>71</v>
      </c>
      <c r="G38" s="96" t="s">
        <v>72</v>
      </c>
      <c r="H38" s="97" t="s">
        <v>170</v>
      </c>
      <c r="I38" s="121" t="s">
        <v>200</v>
      </c>
      <c r="J38" s="114">
        <v>6</v>
      </c>
      <c r="K38" s="100">
        <v>0</v>
      </c>
      <c r="L38" s="101" t="s">
        <v>74</v>
      </c>
      <c r="M38" s="102">
        <v>2</v>
      </c>
    </row>
    <row r="39" spans="1:14" s="103" customFormat="1" ht="40.5" customHeight="1" x14ac:dyDescent="0.2">
      <c r="A39" s="93">
        <v>33</v>
      </c>
      <c r="B39" s="94" t="s">
        <v>75</v>
      </c>
      <c r="C39" s="95" t="s">
        <v>77</v>
      </c>
      <c r="D39" s="96" t="s">
        <v>61</v>
      </c>
      <c r="E39" s="110" t="s">
        <v>165</v>
      </c>
      <c r="F39" s="110" t="s">
        <v>71</v>
      </c>
      <c r="G39" s="110" t="s">
        <v>72</v>
      </c>
      <c r="H39" s="112" t="s">
        <v>92</v>
      </c>
      <c r="I39" s="113" t="s">
        <v>166</v>
      </c>
      <c r="J39" s="114">
        <v>12</v>
      </c>
      <c r="K39" s="122">
        <v>0</v>
      </c>
      <c r="L39" s="123" t="s">
        <v>74</v>
      </c>
      <c r="M39" s="115">
        <v>2</v>
      </c>
    </row>
    <row r="40" spans="1:14" s="103" customFormat="1" ht="40.5" customHeight="1" x14ac:dyDescent="0.2">
      <c r="A40" s="93">
        <v>34</v>
      </c>
      <c r="B40" s="94" t="s">
        <v>75</v>
      </c>
      <c r="C40" s="95" t="s">
        <v>77</v>
      </c>
      <c r="D40" s="96" t="s">
        <v>61</v>
      </c>
      <c r="E40" s="125" t="s">
        <v>201</v>
      </c>
      <c r="F40" s="110" t="s">
        <v>71</v>
      </c>
      <c r="G40" s="110" t="s">
        <v>186</v>
      </c>
      <c r="H40" s="112" t="s">
        <v>202</v>
      </c>
      <c r="I40" s="113" t="s">
        <v>203</v>
      </c>
      <c r="J40" s="114">
        <v>6</v>
      </c>
      <c r="K40" s="122">
        <v>0</v>
      </c>
      <c r="L40" s="123" t="s">
        <v>74</v>
      </c>
      <c r="M40" s="115">
        <v>2</v>
      </c>
    </row>
    <row r="41" spans="1:14" s="103" customFormat="1" ht="40.5" customHeight="1" x14ac:dyDescent="0.2">
      <c r="A41" s="93">
        <v>35</v>
      </c>
      <c r="B41" s="94" t="s">
        <v>75</v>
      </c>
      <c r="C41" s="95" t="s">
        <v>77</v>
      </c>
      <c r="D41" s="96" t="s">
        <v>61</v>
      </c>
      <c r="E41" s="95" t="s">
        <v>193</v>
      </c>
      <c r="F41" s="95" t="s">
        <v>71</v>
      </c>
      <c r="G41" s="95" t="s">
        <v>186</v>
      </c>
      <c r="H41" s="97" t="s">
        <v>194</v>
      </c>
      <c r="I41" s="121" t="s">
        <v>176</v>
      </c>
      <c r="J41" s="114">
        <v>6</v>
      </c>
      <c r="K41" s="100">
        <v>0</v>
      </c>
      <c r="L41" s="101" t="s">
        <v>74</v>
      </c>
      <c r="M41" s="102">
        <v>2</v>
      </c>
      <c r="N41" s="120"/>
    </row>
    <row r="42" spans="1:14" s="103" customFormat="1" ht="40.5" customHeight="1" x14ac:dyDescent="0.2">
      <c r="A42" s="93">
        <v>36</v>
      </c>
      <c r="B42" s="94" t="s">
        <v>75</v>
      </c>
      <c r="C42" s="95" t="s">
        <v>77</v>
      </c>
      <c r="D42" s="96" t="s">
        <v>61</v>
      </c>
      <c r="E42" s="126" t="s">
        <v>139</v>
      </c>
      <c r="F42" s="110" t="s">
        <v>71</v>
      </c>
      <c r="G42" s="110" t="s">
        <v>72</v>
      </c>
      <c r="H42" s="97" t="s">
        <v>92</v>
      </c>
      <c r="I42" s="105" t="s">
        <v>140</v>
      </c>
      <c r="J42" s="99">
        <v>12</v>
      </c>
      <c r="K42" s="100">
        <v>0</v>
      </c>
      <c r="L42" s="101" t="s">
        <v>74</v>
      </c>
      <c r="M42" s="102">
        <v>2</v>
      </c>
      <c r="N42" s="120"/>
    </row>
    <row r="43" spans="1:14" s="103" customFormat="1" ht="40.5" customHeight="1" x14ac:dyDescent="0.2">
      <c r="A43" s="93">
        <v>37</v>
      </c>
      <c r="B43" s="94" t="s">
        <v>75</v>
      </c>
      <c r="C43" s="95" t="s">
        <v>77</v>
      </c>
      <c r="D43" s="96" t="s">
        <v>61</v>
      </c>
      <c r="E43" s="95" t="s">
        <v>210</v>
      </c>
      <c r="F43" s="95" t="s">
        <v>71</v>
      </c>
      <c r="G43" s="95" t="s">
        <v>186</v>
      </c>
      <c r="H43" s="97" t="s">
        <v>170</v>
      </c>
      <c r="I43" s="121" t="s">
        <v>211</v>
      </c>
      <c r="J43" s="114">
        <v>6</v>
      </c>
      <c r="K43" s="100">
        <v>0</v>
      </c>
      <c r="L43" s="101" t="s">
        <v>74</v>
      </c>
      <c r="M43" s="102">
        <v>2</v>
      </c>
      <c r="N43" s="120"/>
    </row>
    <row r="44" spans="1:14" s="103" customFormat="1" ht="41.25" customHeight="1" x14ac:dyDescent="0.2">
      <c r="A44" s="93">
        <v>38</v>
      </c>
      <c r="B44" s="94" t="s">
        <v>79</v>
      </c>
      <c r="C44" s="96" t="s">
        <v>80</v>
      </c>
      <c r="D44" s="96" t="s">
        <v>61</v>
      </c>
      <c r="E44" s="95" t="s">
        <v>150</v>
      </c>
      <c r="F44" s="96" t="s">
        <v>76</v>
      </c>
      <c r="G44" s="96" t="s">
        <v>72</v>
      </c>
      <c r="H44" s="97" t="s">
        <v>73</v>
      </c>
      <c r="I44" s="105" t="s">
        <v>204</v>
      </c>
      <c r="J44" s="99">
        <v>4</v>
      </c>
      <c r="K44" s="100">
        <v>0</v>
      </c>
      <c r="L44" s="101" t="s">
        <v>74</v>
      </c>
      <c r="M44" s="102">
        <v>1</v>
      </c>
    </row>
    <row r="45" spans="1:14" s="103" customFormat="1" ht="41.25" customHeight="1" x14ac:dyDescent="0.2">
      <c r="A45" s="93">
        <v>39</v>
      </c>
      <c r="B45" s="94" t="s">
        <v>79</v>
      </c>
      <c r="C45" s="96" t="s">
        <v>80</v>
      </c>
      <c r="D45" s="96" t="s">
        <v>61</v>
      </c>
      <c r="E45" s="110" t="s">
        <v>165</v>
      </c>
      <c r="F45" s="110" t="s">
        <v>71</v>
      </c>
      <c r="G45" s="110" t="s">
        <v>72</v>
      </c>
      <c r="H45" s="112" t="s">
        <v>92</v>
      </c>
      <c r="I45" s="113" t="s">
        <v>166</v>
      </c>
      <c r="J45" s="114">
        <v>12</v>
      </c>
      <c r="K45" s="122">
        <v>0</v>
      </c>
      <c r="L45" s="123" t="s">
        <v>74</v>
      </c>
      <c r="M45" s="115">
        <v>2</v>
      </c>
    </row>
    <row r="46" spans="1:14" s="103" customFormat="1" ht="41.25" customHeight="1" x14ac:dyDescent="0.2">
      <c r="A46" s="93">
        <v>40</v>
      </c>
      <c r="B46" s="94" t="s">
        <v>79</v>
      </c>
      <c r="C46" s="96" t="s">
        <v>80</v>
      </c>
      <c r="D46" s="96" t="s">
        <v>61</v>
      </c>
      <c r="E46" s="126" t="s">
        <v>139</v>
      </c>
      <c r="F46" s="110" t="s">
        <v>71</v>
      </c>
      <c r="G46" s="110" t="s">
        <v>72</v>
      </c>
      <c r="H46" s="97" t="s">
        <v>92</v>
      </c>
      <c r="I46" s="105" t="s">
        <v>140</v>
      </c>
      <c r="J46" s="99">
        <v>12</v>
      </c>
      <c r="K46" s="100">
        <v>0</v>
      </c>
      <c r="L46" s="101" t="s">
        <v>74</v>
      </c>
      <c r="M46" s="102">
        <v>2</v>
      </c>
    </row>
    <row r="47" spans="1:14" s="103" customFormat="1" ht="41.25" customHeight="1" x14ac:dyDescent="0.2">
      <c r="A47" s="93">
        <v>41</v>
      </c>
      <c r="B47" s="94" t="s">
        <v>79</v>
      </c>
      <c r="C47" s="96" t="s">
        <v>80</v>
      </c>
      <c r="D47" s="96" t="s">
        <v>61</v>
      </c>
      <c r="E47" s="95" t="s">
        <v>193</v>
      </c>
      <c r="F47" s="95" t="s">
        <v>71</v>
      </c>
      <c r="G47" s="95" t="s">
        <v>186</v>
      </c>
      <c r="H47" s="97" t="s">
        <v>194</v>
      </c>
      <c r="I47" s="121" t="s">
        <v>176</v>
      </c>
      <c r="J47" s="114">
        <v>6</v>
      </c>
      <c r="K47" s="100">
        <v>0</v>
      </c>
      <c r="L47" s="101" t="s">
        <v>74</v>
      </c>
      <c r="M47" s="102">
        <v>2</v>
      </c>
      <c r="N47" s="120"/>
    </row>
    <row r="48" spans="1:14" s="103" customFormat="1" ht="41.25" customHeight="1" x14ac:dyDescent="0.2">
      <c r="A48" s="93">
        <v>42</v>
      </c>
      <c r="B48" s="94" t="s">
        <v>79</v>
      </c>
      <c r="C48" s="96" t="s">
        <v>80</v>
      </c>
      <c r="D48" s="96" t="s">
        <v>61</v>
      </c>
      <c r="E48" s="95" t="s">
        <v>210</v>
      </c>
      <c r="F48" s="95" t="s">
        <v>71</v>
      </c>
      <c r="G48" s="95" t="s">
        <v>186</v>
      </c>
      <c r="H48" s="97" t="s">
        <v>170</v>
      </c>
      <c r="I48" s="121" t="s">
        <v>211</v>
      </c>
      <c r="J48" s="114">
        <v>6</v>
      </c>
      <c r="K48" s="100">
        <v>0</v>
      </c>
      <c r="L48" s="101" t="s">
        <v>74</v>
      </c>
      <c r="M48" s="102">
        <v>2</v>
      </c>
      <c r="N48" s="120"/>
    </row>
    <row r="49" spans="1:13" s="135" customFormat="1" ht="54.75" customHeight="1" x14ac:dyDescent="0.2">
      <c r="A49" s="93">
        <v>43</v>
      </c>
      <c r="B49" s="127" t="s">
        <v>81</v>
      </c>
      <c r="C49" s="128" t="s">
        <v>82</v>
      </c>
      <c r="D49" s="129" t="s">
        <v>50</v>
      </c>
      <c r="E49" s="128" t="s">
        <v>209</v>
      </c>
      <c r="F49" s="129" t="s">
        <v>76</v>
      </c>
      <c r="G49" s="129" t="s">
        <v>72</v>
      </c>
      <c r="H49" s="130" t="s">
        <v>78</v>
      </c>
      <c r="I49" s="131" t="s">
        <v>152</v>
      </c>
      <c r="J49" s="108">
        <v>1</v>
      </c>
      <c r="K49" s="132">
        <v>0</v>
      </c>
      <c r="L49" s="133" t="s">
        <v>74</v>
      </c>
      <c r="M49" s="134">
        <v>1</v>
      </c>
    </row>
    <row r="50" spans="1:13" s="136" customFormat="1" ht="54.75" customHeight="1" x14ac:dyDescent="0.2">
      <c r="A50" s="93">
        <v>44</v>
      </c>
      <c r="B50" s="127" t="s">
        <v>81</v>
      </c>
      <c r="C50" s="128" t="s">
        <v>82</v>
      </c>
      <c r="D50" s="129" t="s">
        <v>50</v>
      </c>
      <c r="E50" s="95" t="s">
        <v>142</v>
      </c>
      <c r="F50" s="95" t="s">
        <v>71</v>
      </c>
      <c r="G50" s="96" t="s">
        <v>72</v>
      </c>
      <c r="H50" s="97" t="s">
        <v>83</v>
      </c>
      <c r="I50" s="105" t="s">
        <v>144</v>
      </c>
      <c r="J50" s="99">
        <v>3</v>
      </c>
      <c r="K50" s="100">
        <v>0</v>
      </c>
      <c r="L50" s="101" t="s">
        <v>74</v>
      </c>
      <c r="M50" s="102">
        <v>2</v>
      </c>
    </row>
    <row r="51" spans="1:13" s="135" customFormat="1" ht="51.75" customHeight="1" x14ac:dyDescent="0.2">
      <c r="A51" s="93">
        <v>45</v>
      </c>
      <c r="B51" s="127" t="s">
        <v>84</v>
      </c>
      <c r="C51" s="128" t="s">
        <v>85</v>
      </c>
      <c r="D51" s="129" t="s">
        <v>61</v>
      </c>
      <c r="E51" s="128" t="s">
        <v>209</v>
      </c>
      <c r="F51" s="129" t="s">
        <v>76</v>
      </c>
      <c r="G51" s="129" t="s">
        <v>72</v>
      </c>
      <c r="H51" s="130" t="s">
        <v>78</v>
      </c>
      <c r="I51" s="131" t="s">
        <v>152</v>
      </c>
      <c r="J51" s="108">
        <v>1</v>
      </c>
      <c r="K51" s="132">
        <v>0</v>
      </c>
      <c r="L51" s="133" t="s">
        <v>74</v>
      </c>
      <c r="M51" s="134">
        <v>1</v>
      </c>
    </row>
    <row r="52" spans="1:13" s="135" customFormat="1" ht="55.5" customHeight="1" x14ac:dyDescent="0.2">
      <c r="A52" s="93">
        <v>46</v>
      </c>
      <c r="B52" s="127" t="s">
        <v>84</v>
      </c>
      <c r="C52" s="129" t="s">
        <v>85</v>
      </c>
      <c r="D52" s="129" t="s">
        <v>61</v>
      </c>
      <c r="E52" s="124" t="s">
        <v>142</v>
      </c>
      <c r="F52" s="124" t="s">
        <v>71</v>
      </c>
      <c r="G52" s="124" t="s">
        <v>72</v>
      </c>
      <c r="H52" s="130" t="s">
        <v>83</v>
      </c>
      <c r="I52" s="137" t="s">
        <v>144</v>
      </c>
      <c r="J52" s="138">
        <v>3</v>
      </c>
      <c r="K52" s="132">
        <v>0</v>
      </c>
      <c r="L52" s="133" t="s">
        <v>74</v>
      </c>
      <c r="M52" s="134">
        <v>2</v>
      </c>
    </row>
    <row r="53" spans="1:13" s="135" customFormat="1" ht="46.5" customHeight="1" x14ac:dyDescent="0.2">
      <c r="A53" s="93">
        <v>47</v>
      </c>
      <c r="B53" s="127" t="s">
        <v>86</v>
      </c>
      <c r="C53" s="128" t="s">
        <v>87</v>
      </c>
      <c r="D53" s="129" t="s">
        <v>61</v>
      </c>
      <c r="E53" s="128" t="s">
        <v>209</v>
      </c>
      <c r="F53" s="129" t="s">
        <v>76</v>
      </c>
      <c r="G53" s="129" t="s">
        <v>72</v>
      </c>
      <c r="H53" s="130" t="s">
        <v>78</v>
      </c>
      <c r="I53" s="131" t="s">
        <v>152</v>
      </c>
      <c r="J53" s="108">
        <v>1</v>
      </c>
      <c r="K53" s="132">
        <v>0</v>
      </c>
      <c r="L53" s="133" t="s">
        <v>74</v>
      </c>
      <c r="M53" s="134">
        <v>1</v>
      </c>
    </row>
    <row r="54" spans="1:13" s="135" customFormat="1" ht="54" customHeight="1" x14ac:dyDescent="0.2">
      <c r="A54" s="93">
        <v>48</v>
      </c>
      <c r="B54" s="127" t="s">
        <v>86</v>
      </c>
      <c r="C54" s="128" t="s">
        <v>87</v>
      </c>
      <c r="D54" s="129" t="s">
        <v>61</v>
      </c>
      <c r="E54" s="124" t="s">
        <v>142</v>
      </c>
      <c r="F54" s="124" t="s">
        <v>71</v>
      </c>
      <c r="G54" s="124" t="s">
        <v>72</v>
      </c>
      <c r="H54" s="130" t="s">
        <v>83</v>
      </c>
      <c r="I54" s="137" t="s">
        <v>144</v>
      </c>
      <c r="J54" s="138">
        <v>3</v>
      </c>
      <c r="K54" s="132">
        <v>0</v>
      </c>
      <c r="L54" s="133" t="s">
        <v>74</v>
      </c>
      <c r="M54" s="134">
        <v>2</v>
      </c>
    </row>
    <row r="55" spans="1:13" s="103" customFormat="1" ht="55.5" customHeight="1" x14ac:dyDescent="0.2">
      <c r="A55" s="93">
        <v>49</v>
      </c>
      <c r="B55" s="94" t="s">
        <v>88</v>
      </c>
      <c r="C55" s="95" t="s">
        <v>89</v>
      </c>
      <c r="D55" s="96" t="s">
        <v>50</v>
      </c>
      <c r="E55" s="110" t="s">
        <v>159</v>
      </c>
      <c r="F55" s="111" t="s">
        <v>76</v>
      </c>
      <c r="G55" s="110" t="s">
        <v>72</v>
      </c>
      <c r="H55" s="97" t="s">
        <v>78</v>
      </c>
      <c r="I55" s="105" t="s">
        <v>158</v>
      </c>
      <c r="J55" s="99">
        <v>1.45</v>
      </c>
      <c r="K55" s="100">
        <v>0</v>
      </c>
      <c r="L55" s="101" t="s">
        <v>74</v>
      </c>
      <c r="M55" s="102">
        <v>1</v>
      </c>
    </row>
    <row r="56" spans="1:13" s="103" customFormat="1" ht="45" customHeight="1" x14ac:dyDescent="0.2">
      <c r="A56" s="93">
        <v>50</v>
      </c>
      <c r="B56" s="94" t="s">
        <v>88</v>
      </c>
      <c r="C56" s="95" t="s">
        <v>89</v>
      </c>
      <c r="D56" s="96" t="s">
        <v>50</v>
      </c>
      <c r="E56" s="126" t="s">
        <v>139</v>
      </c>
      <c r="F56" s="110" t="s">
        <v>71</v>
      </c>
      <c r="G56" s="110" t="s">
        <v>72</v>
      </c>
      <c r="H56" s="97" t="s">
        <v>92</v>
      </c>
      <c r="I56" s="105" t="s">
        <v>140</v>
      </c>
      <c r="J56" s="99">
        <v>12</v>
      </c>
      <c r="K56" s="100">
        <v>0</v>
      </c>
      <c r="L56" s="101" t="s">
        <v>74</v>
      </c>
      <c r="M56" s="102">
        <v>2</v>
      </c>
    </row>
    <row r="57" spans="1:13" s="103" customFormat="1" ht="52.5" customHeight="1" x14ac:dyDescent="0.2">
      <c r="A57" s="93">
        <v>51</v>
      </c>
      <c r="B57" s="109" t="s">
        <v>88</v>
      </c>
      <c r="C57" s="110" t="s">
        <v>89</v>
      </c>
      <c r="D57" s="111" t="s">
        <v>50</v>
      </c>
      <c r="E57" s="110" t="s">
        <v>185</v>
      </c>
      <c r="F57" s="110" t="s">
        <v>71</v>
      </c>
      <c r="G57" s="139" t="s">
        <v>186</v>
      </c>
      <c r="H57" s="112" t="s">
        <v>187</v>
      </c>
      <c r="I57" s="113" t="s">
        <v>188</v>
      </c>
      <c r="J57" s="114">
        <v>18</v>
      </c>
      <c r="K57" s="122">
        <v>4000</v>
      </c>
      <c r="L57" s="123" t="s">
        <v>74</v>
      </c>
      <c r="M57" s="115">
        <v>2</v>
      </c>
    </row>
    <row r="58" spans="1:13" s="103" customFormat="1" ht="53.25" customHeight="1" x14ac:dyDescent="0.2">
      <c r="A58" s="93">
        <v>52</v>
      </c>
      <c r="B58" s="94" t="s">
        <v>90</v>
      </c>
      <c r="C58" s="95" t="s">
        <v>91</v>
      </c>
      <c r="D58" s="96" t="s">
        <v>50</v>
      </c>
      <c r="E58" s="110" t="s">
        <v>159</v>
      </c>
      <c r="F58" s="111" t="s">
        <v>76</v>
      </c>
      <c r="G58" s="110" t="s">
        <v>72</v>
      </c>
      <c r="H58" s="97" t="s">
        <v>78</v>
      </c>
      <c r="I58" s="105" t="s">
        <v>162</v>
      </c>
      <c r="J58" s="99">
        <v>1.45</v>
      </c>
      <c r="K58" s="100">
        <v>0</v>
      </c>
      <c r="L58" s="101" t="s">
        <v>74</v>
      </c>
      <c r="M58" s="102">
        <v>1</v>
      </c>
    </row>
    <row r="59" spans="1:13" s="103" customFormat="1" ht="39.75" customHeight="1" x14ac:dyDescent="0.2">
      <c r="A59" s="93">
        <v>53</v>
      </c>
      <c r="B59" s="94" t="s">
        <v>90</v>
      </c>
      <c r="C59" s="95" t="s">
        <v>91</v>
      </c>
      <c r="D59" s="96" t="s">
        <v>50</v>
      </c>
      <c r="E59" s="110" t="s">
        <v>160</v>
      </c>
      <c r="F59" s="110" t="s">
        <v>161</v>
      </c>
      <c r="G59" s="110" t="s">
        <v>72</v>
      </c>
      <c r="H59" s="97" t="s">
        <v>163</v>
      </c>
      <c r="I59" s="105" t="s">
        <v>164</v>
      </c>
      <c r="J59" s="99">
        <v>60</v>
      </c>
      <c r="K59" s="100">
        <v>0</v>
      </c>
      <c r="L59" s="101" t="s">
        <v>74</v>
      </c>
      <c r="M59" s="102">
        <v>2</v>
      </c>
    </row>
    <row r="60" spans="1:13" s="103" customFormat="1" ht="35.1" customHeight="1" x14ac:dyDescent="0.2">
      <c r="A60" s="93">
        <v>54</v>
      </c>
      <c r="B60" s="94" t="s">
        <v>90</v>
      </c>
      <c r="C60" s="95" t="s">
        <v>91</v>
      </c>
      <c r="D60" s="96" t="s">
        <v>50</v>
      </c>
      <c r="E60" s="95" t="s">
        <v>153</v>
      </c>
      <c r="F60" s="95" t="s">
        <v>71</v>
      </c>
      <c r="G60" s="110" t="s">
        <v>72</v>
      </c>
      <c r="H60" s="97" t="s">
        <v>92</v>
      </c>
      <c r="I60" s="105" t="s">
        <v>140</v>
      </c>
      <c r="J60" s="114">
        <v>12</v>
      </c>
      <c r="K60" s="100">
        <v>0</v>
      </c>
      <c r="L60" s="101" t="s">
        <v>74</v>
      </c>
      <c r="M60" s="102">
        <v>2</v>
      </c>
    </row>
    <row r="61" spans="1:13" s="103" customFormat="1" ht="35.1" customHeight="1" x14ac:dyDescent="0.2">
      <c r="A61" s="93">
        <v>55</v>
      </c>
      <c r="B61" s="109" t="s">
        <v>90</v>
      </c>
      <c r="C61" s="110" t="s">
        <v>91</v>
      </c>
      <c r="D61" s="111" t="s">
        <v>50</v>
      </c>
      <c r="E61" s="110" t="s">
        <v>165</v>
      </c>
      <c r="F61" s="110" t="s">
        <v>71</v>
      </c>
      <c r="G61" s="110" t="s">
        <v>72</v>
      </c>
      <c r="H61" s="112" t="s">
        <v>92</v>
      </c>
      <c r="I61" s="113" t="s">
        <v>166</v>
      </c>
      <c r="J61" s="114">
        <v>12</v>
      </c>
      <c r="K61" s="122">
        <v>0</v>
      </c>
      <c r="L61" s="123" t="s">
        <v>74</v>
      </c>
      <c r="M61" s="115">
        <v>2</v>
      </c>
    </row>
    <row r="62" spans="1:13" s="103" customFormat="1" ht="54" customHeight="1" x14ac:dyDescent="0.2">
      <c r="A62" s="93">
        <v>56</v>
      </c>
      <c r="B62" s="94" t="s">
        <v>93</v>
      </c>
      <c r="C62" s="96" t="s">
        <v>94</v>
      </c>
      <c r="D62" s="96" t="s">
        <v>61</v>
      </c>
      <c r="E62" s="95" t="s">
        <v>167</v>
      </c>
      <c r="F62" s="95" t="s">
        <v>76</v>
      </c>
      <c r="G62" s="95" t="s">
        <v>72</v>
      </c>
      <c r="H62" s="97" t="s">
        <v>78</v>
      </c>
      <c r="I62" s="105" t="s">
        <v>168</v>
      </c>
      <c r="J62" s="99">
        <v>0.3</v>
      </c>
      <c r="K62" s="100">
        <v>0</v>
      </c>
      <c r="L62" s="101" t="s">
        <v>74</v>
      </c>
      <c r="M62" s="102">
        <v>1</v>
      </c>
    </row>
    <row r="63" spans="1:13" s="103" customFormat="1" ht="38.25" customHeight="1" x14ac:dyDescent="0.2">
      <c r="A63" s="93">
        <v>57</v>
      </c>
      <c r="B63" s="94" t="s">
        <v>93</v>
      </c>
      <c r="C63" s="96" t="s">
        <v>94</v>
      </c>
      <c r="D63" s="96" t="s">
        <v>61</v>
      </c>
      <c r="E63" s="95" t="s">
        <v>139</v>
      </c>
      <c r="F63" s="95" t="s">
        <v>71</v>
      </c>
      <c r="G63" s="95" t="s">
        <v>72</v>
      </c>
      <c r="H63" s="97" t="s">
        <v>92</v>
      </c>
      <c r="I63" s="105" t="s">
        <v>140</v>
      </c>
      <c r="J63" s="99">
        <v>12</v>
      </c>
      <c r="K63" s="100">
        <v>0</v>
      </c>
      <c r="L63" s="101" t="s">
        <v>74</v>
      </c>
      <c r="M63" s="102">
        <v>2</v>
      </c>
    </row>
    <row r="64" spans="1:13" s="103" customFormat="1" ht="38.25" customHeight="1" x14ac:dyDescent="0.2">
      <c r="A64" s="93">
        <v>58</v>
      </c>
      <c r="B64" s="94" t="s">
        <v>93</v>
      </c>
      <c r="C64" s="96" t="s">
        <v>94</v>
      </c>
      <c r="D64" s="96" t="s">
        <v>61</v>
      </c>
      <c r="E64" s="95" t="s">
        <v>169</v>
      </c>
      <c r="F64" s="95" t="s">
        <v>71</v>
      </c>
      <c r="G64" s="95" t="s">
        <v>72</v>
      </c>
      <c r="H64" s="97" t="s">
        <v>170</v>
      </c>
      <c r="I64" s="105" t="s">
        <v>171</v>
      </c>
      <c r="J64" s="99">
        <v>2</v>
      </c>
      <c r="K64" s="100">
        <v>0</v>
      </c>
      <c r="L64" s="101" t="s">
        <v>74</v>
      </c>
      <c r="M64" s="102">
        <v>2</v>
      </c>
    </row>
    <row r="65" spans="1:13" s="103" customFormat="1" ht="35.1" customHeight="1" x14ac:dyDescent="0.2">
      <c r="A65" s="93">
        <v>59</v>
      </c>
      <c r="B65" s="94" t="s">
        <v>93</v>
      </c>
      <c r="C65" s="96" t="s">
        <v>94</v>
      </c>
      <c r="D65" s="96" t="s">
        <v>61</v>
      </c>
      <c r="E65" s="110" t="s">
        <v>165</v>
      </c>
      <c r="F65" s="110" t="s">
        <v>71</v>
      </c>
      <c r="G65" s="110" t="s">
        <v>72</v>
      </c>
      <c r="H65" s="112" t="s">
        <v>92</v>
      </c>
      <c r="I65" s="113" t="s">
        <v>166</v>
      </c>
      <c r="J65" s="114">
        <v>12</v>
      </c>
      <c r="K65" s="122">
        <v>0</v>
      </c>
      <c r="L65" s="123" t="s">
        <v>74</v>
      </c>
      <c r="M65" s="115">
        <v>2</v>
      </c>
    </row>
    <row r="66" spans="1:13" s="103" customFormat="1" ht="54" customHeight="1" x14ac:dyDescent="0.2">
      <c r="A66" s="93">
        <v>60</v>
      </c>
      <c r="B66" s="94" t="s">
        <v>95</v>
      </c>
      <c r="C66" s="96" t="s">
        <v>94</v>
      </c>
      <c r="D66" s="96" t="s">
        <v>61</v>
      </c>
      <c r="E66" s="95" t="s">
        <v>159</v>
      </c>
      <c r="F66" s="95" t="s">
        <v>76</v>
      </c>
      <c r="G66" s="95" t="s">
        <v>72</v>
      </c>
      <c r="H66" s="97" t="s">
        <v>78</v>
      </c>
      <c r="I66" s="105" t="s">
        <v>172</v>
      </c>
      <c r="J66" s="99">
        <v>1.45</v>
      </c>
      <c r="K66" s="100">
        <v>0</v>
      </c>
      <c r="L66" s="101" t="s">
        <v>74</v>
      </c>
      <c r="M66" s="102">
        <v>1</v>
      </c>
    </row>
    <row r="67" spans="1:13" s="103" customFormat="1" ht="35.1" customHeight="1" x14ac:dyDescent="0.2">
      <c r="A67" s="93">
        <v>61</v>
      </c>
      <c r="B67" s="94" t="s">
        <v>95</v>
      </c>
      <c r="C67" s="96" t="s">
        <v>94</v>
      </c>
      <c r="D67" s="96" t="s">
        <v>61</v>
      </c>
      <c r="E67" s="95" t="s">
        <v>139</v>
      </c>
      <c r="F67" s="95" t="s">
        <v>71</v>
      </c>
      <c r="G67" s="95" t="s">
        <v>72</v>
      </c>
      <c r="H67" s="97" t="s">
        <v>92</v>
      </c>
      <c r="I67" s="105" t="s">
        <v>140</v>
      </c>
      <c r="J67" s="99">
        <v>12</v>
      </c>
      <c r="K67" s="100">
        <v>0</v>
      </c>
      <c r="L67" s="101" t="s">
        <v>74</v>
      </c>
      <c r="M67" s="102">
        <v>2</v>
      </c>
    </row>
    <row r="68" spans="1:13" s="103" customFormat="1" ht="54" customHeight="1" x14ac:dyDescent="0.2">
      <c r="A68" s="93">
        <v>62</v>
      </c>
      <c r="B68" s="94" t="s">
        <v>96</v>
      </c>
      <c r="C68" s="96" t="s">
        <v>80</v>
      </c>
      <c r="D68" s="96" t="s">
        <v>61</v>
      </c>
      <c r="E68" s="95" t="s">
        <v>159</v>
      </c>
      <c r="F68" s="95" t="s">
        <v>76</v>
      </c>
      <c r="G68" s="95" t="s">
        <v>72</v>
      </c>
      <c r="H68" s="97" t="s">
        <v>78</v>
      </c>
      <c r="I68" s="105" t="s">
        <v>138</v>
      </c>
      <c r="J68" s="114">
        <v>1.45</v>
      </c>
      <c r="K68" s="100">
        <v>0</v>
      </c>
      <c r="L68" s="101" t="s">
        <v>74</v>
      </c>
      <c r="M68" s="102">
        <v>1</v>
      </c>
    </row>
    <row r="69" spans="1:13" s="103" customFormat="1" ht="33.75" customHeight="1" x14ac:dyDescent="0.2">
      <c r="A69" s="93">
        <v>63</v>
      </c>
      <c r="B69" s="94" t="s">
        <v>96</v>
      </c>
      <c r="C69" s="96" t="s">
        <v>80</v>
      </c>
      <c r="D69" s="96" t="s">
        <v>61</v>
      </c>
      <c r="E69" s="95" t="s">
        <v>139</v>
      </c>
      <c r="F69" s="95" t="s">
        <v>71</v>
      </c>
      <c r="G69" s="95" t="s">
        <v>72</v>
      </c>
      <c r="H69" s="97" t="s">
        <v>92</v>
      </c>
      <c r="I69" s="105" t="s">
        <v>140</v>
      </c>
      <c r="J69" s="99">
        <v>12</v>
      </c>
      <c r="K69" s="100">
        <v>0</v>
      </c>
      <c r="L69" s="101" t="s">
        <v>74</v>
      </c>
      <c r="M69" s="102">
        <v>2</v>
      </c>
    </row>
    <row r="70" spans="1:13" s="103" customFormat="1" ht="44.25" customHeight="1" x14ac:dyDescent="0.2">
      <c r="A70" s="93">
        <v>64</v>
      </c>
      <c r="B70" s="94" t="s">
        <v>96</v>
      </c>
      <c r="C70" s="96" t="s">
        <v>80</v>
      </c>
      <c r="D70" s="96" t="s">
        <v>61</v>
      </c>
      <c r="E70" s="110" t="s">
        <v>165</v>
      </c>
      <c r="F70" s="110" t="s">
        <v>71</v>
      </c>
      <c r="G70" s="110" t="s">
        <v>72</v>
      </c>
      <c r="H70" s="112" t="s">
        <v>92</v>
      </c>
      <c r="I70" s="113" t="s">
        <v>166</v>
      </c>
      <c r="J70" s="114">
        <v>12</v>
      </c>
      <c r="K70" s="122">
        <v>0</v>
      </c>
      <c r="L70" s="123" t="s">
        <v>74</v>
      </c>
      <c r="M70" s="115">
        <v>2</v>
      </c>
    </row>
    <row r="71" spans="1:13" s="103" customFormat="1" ht="55.5" customHeight="1" x14ac:dyDescent="0.2">
      <c r="A71" s="93">
        <v>65</v>
      </c>
      <c r="B71" s="94" t="s">
        <v>97</v>
      </c>
      <c r="C71" s="96" t="s">
        <v>80</v>
      </c>
      <c r="D71" s="96" t="s">
        <v>61</v>
      </c>
      <c r="E71" s="95" t="s">
        <v>159</v>
      </c>
      <c r="F71" s="95" t="s">
        <v>76</v>
      </c>
      <c r="G71" s="95" t="s">
        <v>72</v>
      </c>
      <c r="H71" s="97" t="s">
        <v>78</v>
      </c>
      <c r="I71" s="105" t="s">
        <v>173</v>
      </c>
      <c r="J71" s="99">
        <v>1.45</v>
      </c>
      <c r="K71" s="100">
        <v>0</v>
      </c>
      <c r="L71" s="101" t="s">
        <v>74</v>
      </c>
      <c r="M71" s="102">
        <v>1</v>
      </c>
    </row>
    <row r="72" spans="1:13" s="103" customFormat="1" ht="35.1" customHeight="1" x14ac:dyDescent="0.2">
      <c r="A72" s="93">
        <v>66</v>
      </c>
      <c r="B72" s="94" t="s">
        <v>97</v>
      </c>
      <c r="C72" s="96" t="s">
        <v>80</v>
      </c>
      <c r="D72" s="96" t="s">
        <v>61</v>
      </c>
      <c r="E72" s="95" t="s">
        <v>139</v>
      </c>
      <c r="F72" s="95" t="s">
        <v>71</v>
      </c>
      <c r="G72" s="95" t="s">
        <v>72</v>
      </c>
      <c r="H72" s="97" t="s">
        <v>92</v>
      </c>
      <c r="I72" s="105" t="s">
        <v>140</v>
      </c>
      <c r="J72" s="99">
        <v>12</v>
      </c>
      <c r="K72" s="100">
        <v>0</v>
      </c>
      <c r="L72" s="101" t="s">
        <v>74</v>
      </c>
      <c r="M72" s="102">
        <v>2</v>
      </c>
    </row>
    <row r="73" spans="1:13" s="103" customFormat="1" ht="38.25" customHeight="1" x14ac:dyDescent="0.2">
      <c r="A73" s="93">
        <v>67</v>
      </c>
      <c r="B73" s="94" t="s">
        <v>98</v>
      </c>
      <c r="C73" s="96" t="s">
        <v>80</v>
      </c>
      <c r="D73" s="96" t="s">
        <v>61</v>
      </c>
      <c r="E73" s="95" t="s">
        <v>141</v>
      </c>
      <c r="F73" s="95" t="s">
        <v>76</v>
      </c>
      <c r="G73" s="95" t="s">
        <v>72</v>
      </c>
      <c r="H73" s="97" t="s">
        <v>73</v>
      </c>
      <c r="I73" s="105" t="s">
        <v>154</v>
      </c>
      <c r="J73" s="99">
        <v>4</v>
      </c>
      <c r="K73" s="100">
        <v>0</v>
      </c>
      <c r="L73" s="101" t="s">
        <v>74</v>
      </c>
      <c r="M73" s="102">
        <v>1</v>
      </c>
    </row>
    <row r="74" spans="1:13" s="103" customFormat="1" ht="35.1" customHeight="1" x14ac:dyDescent="0.2">
      <c r="A74" s="93">
        <v>68</v>
      </c>
      <c r="B74" s="94" t="s">
        <v>98</v>
      </c>
      <c r="C74" s="96" t="s">
        <v>80</v>
      </c>
      <c r="D74" s="96" t="s">
        <v>61</v>
      </c>
      <c r="E74" s="95" t="s">
        <v>139</v>
      </c>
      <c r="F74" s="95" t="s">
        <v>71</v>
      </c>
      <c r="G74" s="95" t="s">
        <v>72</v>
      </c>
      <c r="H74" s="97" t="s">
        <v>92</v>
      </c>
      <c r="I74" s="105" t="s">
        <v>140</v>
      </c>
      <c r="J74" s="99">
        <v>12</v>
      </c>
      <c r="K74" s="100">
        <v>0</v>
      </c>
      <c r="L74" s="101" t="s">
        <v>74</v>
      </c>
      <c r="M74" s="102">
        <v>2</v>
      </c>
    </row>
    <row r="75" spans="1:13" s="103" customFormat="1" ht="35.1" customHeight="1" x14ac:dyDescent="0.2">
      <c r="A75" s="93">
        <v>69</v>
      </c>
      <c r="B75" s="94" t="s">
        <v>98</v>
      </c>
      <c r="C75" s="96" t="s">
        <v>80</v>
      </c>
      <c r="D75" s="96" t="s">
        <v>61</v>
      </c>
      <c r="E75" s="95" t="s">
        <v>174</v>
      </c>
      <c r="F75" s="95" t="s">
        <v>71</v>
      </c>
      <c r="G75" s="95" t="s">
        <v>175</v>
      </c>
      <c r="H75" s="97" t="s">
        <v>212</v>
      </c>
      <c r="I75" s="105" t="s">
        <v>176</v>
      </c>
      <c r="J75" s="99">
        <v>1</v>
      </c>
      <c r="K75" s="100">
        <v>0</v>
      </c>
      <c r="L75" s="101" t="s">
        <v>74</v>
      </c>
      <c r="M75" s="102">
        <v>2</v>
      </c>
    </row>
    <row r="76" spans="1:13" s="103" customFormat="1" ht="53.25" customHeight="1" x14ac:dyDescent="0.2">
      <c r="A76" s="93">
        <v>70</v>
      </c>
      <c r="B76" s="94" t="s">
        <v>99</v>
      </c>
      <c r="C76" s="96" t="s">
        <v>80</v>
      </c>
      <c r="D76" s="96" t="s">
        <v>61</v>
      </c>
      <c r="E76" s="95" t="s">
        <v>159</v>
      </c>
      <c r="F76" s="95" t="s">
        <v>76</v>
      </c>
      <c r="G76" s="95" t="s">
        <v>72</v>
      </c>
      <c r="H76" s="97" t="s">
        <v>78</v>
      </c>
      <c r="I76" s="105" t="s">
        <v>173</v>
      </c>
      <c r="J76" s="99">
        <v>1.45</v>
      </c>
      <c r="K76" s="100">
        <v>0</v>
      </c>
      <c r="L76" s="101" t="s">
        <v>74</v>
      </c>
      <c r="M76" s="102">
        <v>1</v>
      </c>
    </row>
    <row r="77" spans="1:13" s="103" customFormat="1" ht="42" customHeight="1" x14ac:dyDescent="0.2">
      <c r="A77" s="93">
        <v>71</v>
      </c>
      <c r="B77" s="94" t="s">
        <v>99</v>
      </c>
      <c r="C77" s="96" t="s">
        <v>80</v>
      </c>
      <c r="D77" s="96" t="s">
        <v>61</v>
      </c>
      <c r="E77" s="95" t="s">
        <v>139</v>
      </c>
      <c r="F77" s="95" t="s">
        <v>71</v>
      </c>
      <c r="G77" s="95" t="s">
        <v>72</v>
      </c>
      <c r="H77" s="97" t="s">
        <v>92</v>
      </c>
      <c r="I77" s="105" t="s">
        <v>140</v>
      </c>
      <c r="J77" s="99">
        <v>12</v>
      </c>
      <c r="K77" s="100">
        <v>0</v>
      </c>
      <c r="L77" s="101" t="s">
        <v>74</v>
      </c>
      <c r="M77" s="102">
        <v>2</v>
      </c>
    </row>
    <row r="78" spans="1:13" s="103" customFormat="1" ht="53.25" customHeight="1" x14ac:dyDescent="0.2">
      <c r="A78" s="93">
        <v>72</v>
      </c>
      <c r="B78" s="94" t="s">
        <v>100</v>
      </c>
      <c r="C78" s="96" t="s">
        <v>80</v>
      </c>
      <c r="D78" s="96" t="s">
        <v>61</v>
      </c>
      <c r="E78" s="95" t="s">
        <v>159</v>
      </c>
      <c r="F78" s="95" t="s">
        <v>76</v>
      </c>
      <c r="G78" s="95" t="s">
        <v>72</v>
      </c>
      <c r="H78" s="97" t="s">
        <v>78</v>
      </c>
      <c r="I78" s="105" t="s">
        <v>173</v>
      </c>
      <c r="J78" s="99">
        <v>1.45</v>
      </c>
      <c r="K78" s="100">
        <v>0</v>
      </c>
      <c r="L78" s="101" t="s">
        <v>74</v>
      </c>
      <c r="M78" s="102">
        <v>1</v>
      </c>
    </row>
    <row r="79" spans="1:13" s="103" customFormat="1" ht="35.1" customHeight="1" x14ac:dyDescent="0.2">
      <c r="A79" s="93">
        <v>73</v>
      </c>
      <c r="B79" s="94" t="s">
        <v>100</v>
      </c>
      <c r="C79" s="96" t="s">
        <v>80</v>
      </c>
      <c r="D79" s="96" t="s">
        <v>61</v>
      </c>
      <c r="E79" s="95" t="s">
        <v>139</v>
      </c>
      <c r="F79" s="95" t="s">
        <v>71</v>
      </c>
      <c r="G79" s="95" t="s">
        <v>72</v>
      </c>
      <c r="H79" s="97" t="s">
        <v>92</v>
      </c>
      <c r="I79" s="105" t="s">
        <v>140</v>
      </c>
      <c r="J79" s="99">
        <v>12</v>
      </c>
      <c r="K79" s="100">
        <v>0</v>
      </c>
      <c r="L79" s="101" t="s">
        <v>74</v>
      </c>
      <c r="M79" s="102">
        <v>2</v>
      </c>
    </row>
    <row r="80" spans="1:13" s="103" customFormat="1" ht="39" customHeight="1" x14ac:dyDescent="0.2">
      <c r="A80" s="93">
        <v>74</v>
      </c>
      <c r="B80" s="94" t="s">
        <v>100</v>
      </c>
      <c r="C80" s="96" t="s">
        <v>80</v>
      </c>
      <c r="D80" s="96" t="s">
        <v>61</v>
      </c>
      <c r="E80" s="95" t="s">
        <v>174</v>
      </c>
      <c r="F80" s="95" t="s">
        <v>71</v>
      </c>
      <c r="G80" s="95" t="s">
        <v>175</v>
      </c>
      <c r="H80" s="97" t="s">
        <v>212</v>
      </c>
      <c r="I80" s="105" t="s">
        <v>176</v>
      </c>
      <c r="J80" s="99">
        <v>1</v>
      </c>
      <c r="K80" s="100">
        <v>0</v>
      </c>
      <c r="L80" s="101" t="s">
        <v>74</v>
      </c>
      <c r="M80" s="102">
        <v>2</v>
      </c>
    </row>
    <row r="81" spans="1:13" s="103" customFormat="1" ht="47.25" customHeight="1" x14ac:dyDescent="0.2">
      <c r="A81" s="93">
        <v>75</v>
      </c>
      <c r="B81" s="94" t="s">
        <v>101</v>
      </c>
      <c r="C81" s="95" t="s">
        <v>70</v>
      </c>
      <c r="D81" s="96" t="s">
        <v>50</v>
      </c>
      <c r="E81" s="95" t="s">
        <v>197</v>
      </c>
      <c r="F81" s="95" t="s">
        <v>76</v>
      </c>
      <c r="G81" s="95" t="s">
        <v>72</v>
      </c>
      <c r="H81" s="97" t="s">
        <v>78</v>
      </c>
      <c r="I81" s="105" t="s">
        <v>206</v>
      </c>
      <c r="J81" s="99">
        <v>0.3</v>
      </c>
      <c r="K81" s="100">
        <v>0</v>
      </c>
      <c r="L81" s="101" t="s">
        <v>74</v>
      </c>
      <c r="M81" s="102">
        <v>1</v>
      </c>
    </row>
    <row r="82" spans="1:13" s="103" customFormat="1" ht="35.1" customHeight="1" x14ac:dyDescent="0.2">
      <c r="A82" s="93">
        <v>76</v>
      </c>
      <c r="B82" s="94" t="s">
        <v>101</v>
      </c>
      <c r="C82" s="95" t="s">
        <v>70</v>
      </c>
      <c r="D82" s="96" t="s">
        <v>50</v>
      </c>
      <c r="E82" s="95" t="s">
        <v>205</v>
      </c>
      <c r="F82" s="95" t="s">
        <v>71</v>
      </c>
      <c r="G82" s="95" t="s">
        <v>72</v>
      </c>
      <c r="H82" s="97" t="s">
        <v>170</v>
      </c>
      <c r="I82" s="105" t="s">
        <v>184</v>
      </c>
      <c r="J82" s="114">
        <v>2</v>
      </c>
      <c r="K82" s="100">
        <v>0</v>
      </c>
      <c r="L82" s="101" t="s">
        <v>74</v>
      </c>
      <c r="M82" s="102">
        <v>2</v>
      </c>
    </row>
    <row r="83" spans="1:13" s="103" customFormat="1" ht="38.25" customHeight="1" x14ac:dyDescent="0.2">
      <c r="A83" s="93">
        <v>77</v>
      </c>
      <c r="B83" s="94" t="s">
        <v>101</v>
      </c>
      <c r="C83" s="95" t="s">
        <v>70</v>
      </c>
      <c r="D83" s="96" t="s">
        <v>50</v>
      </c>
      <c r="E83" s="95" t="s">
        <v>174</v>
      </c>
      <c r="F83" s="95" t="s">
        <v>71</v>
      </c>
      <c r="G83" s="95" t="s">
        <v>175</v>
      </c>
      <c r="H83" s="97" t="s">
        <v>212</v>
      </c>
      <c r="I83" s="105" t="s">
        <v>176</v>
      </c>
      <c r="J83" s="99">
        <v>1</v>
      </c>
      <c r="K83" s="100">
        <v>0</v>
      </c>
      <c r="L83" s="101" t="s">
        <v>74</v>
      </c>
      <c r="M83" s="102">
        <v>2</v>
      </c>
    </row>
    <row r="84" spans="1:13" s="135" customFormat="1" ht="54" customHeight="1" x14ac:dyDescent="0.2">
      <c r="A84" s="93">
        <v>78</v>
      </c>
      <c r="B84" s="127" t="s">
        <v>102</v>
      </c>
      <c r="C84" s="129" t="s">
        <v>94</v>
      </c>
      <c r="D84" s="129" t="s">
        <v>61</v>
      </c>
      <c r="E84" s="128" t="s">
        <v>167</v>
      </c>
      <c r="F84" s="128" t="s">
        <v>76</v>
      </c>
      <c r="G84" s="128" t="s">
        <v>72</v>
      </c>
      <c r="H84" s="130" t="s">
        <v>78</v>
      </c>
      <c r="I84" s="137" t="s">
        <v>138</v>
      </c>
      <c r="J84" s="138">
        <v>0.3</v>
      </c>
      <c r="K84" s="132">
        <v>0</v>
      </c>
      <c r="L84" s="133" t="s">
        <v>74</v>
      </c>
      <c r="M84" s="134">
        <v>1</v>
      </c>
    </row>
    <row r="85" spans="1:13" s="135" customFormat="1" ht="37.5" customHeight="1" x14ac:dyDescent="0.2">
      <c r="A85" s="93">
        <v>79</v>
      </c>
      <c r="B85" s="127" t="s">
        <v>102</v>
      </c>
      <c r="C85" s="129" t="s">
        <v>94</v>
      </c>
      <c r="D85" s="129" t="s">
        <v>61</v>
      </c>
      <c r="E85" s="128" t="s">
        <v>139</v>
      </c>
      <c r="F85" s="128" t="s">
        <v>71</v>
      </c>
      <c r="G85" s="128" t="s">
        <v>72</v>
      </c>
      <c r="H85" s="130" t="s">
        <v>92</v>
      </c>
      <c r="I85" s="137" t="s">
        <v>140</v>
      </c>
      <c r="J85" s="108">
        <v>12</v>
      </c>
      <c r="K85" s="100">
        <v>0</v>
      </c>
      <c r="L85" s="101" t="s">
        <v>74</v>
      </c>
      <c r="M85" s="102">
        <v>2</v>
      </c>
    </row>
    <row r="86" spans="1:13" s="135" customFormat="1" ht="37.5" customHeight="1" x14ac:dyDescent="0.2">
      <c r="A86" s="93">
        <v>80</v>
      </c>
      <c r="B86" s="127" t="s">
        <v>102</v>
      </c>
      <c r="C86" s="129" t="s">
        <v>94</v>
      </c>
      <c r="D86" s="129" t="s">
        <v>61</v>
      </c>
      <c r="E86" s="128" t="s">
        <v>174</v>
      </c>
      <c r="F86" s="128" t="s">
        <v>71</v>
      </c>
      <c r="G86" s="128" t="s">
        <v>175</v>
      </c>
      <c r="H86" s="130" t="s">
        <v>212</v>
      </c>
      <c r="I86" s="137" t="s">
        <v>176</v>
      </c>
      <c r="J86" s="108">
        <v>1</v>
      </c>
      <c r="K86" s="100">
        <v>0</v>
      </c>
      <c r="L86" s="101" t="s">
        <v>74</v>
      </c>
      <c r="M86" s="102">
        <v>2</v>
      </c>
    </row>
    <row r="87" spans="1:13" s="103" customFormat="1" ht="55.5" customHeight="1" x14ac:dyDescent="0.2">
      <c r="A87" s="93">
        <v>81</v>
      </c>
      <c r="B87" s="94" t="s">
        <v>103</v>
      </c>
      <c r="C87" s="96" t="s">
        <v>80</v>
      </c>
      <c r="D87" s="96" t="s">
        <v>61</v>
      </c>
      <c r="E87" s="95" t="s">
        <v>197</v>
      </c>
      <c r="F87" s="95" t="s">
        <v>76</v>
      </c>
      <c r="G87" s="95" t="s">
        <v>72</v>
      </c>
      <c r="H87" s="97" t="s">
        <v>78</v>
      </c>
      <c r="I87" s="105" t="s">
        <v>206</v>
      </c>
      <c r="J87" s="114">
        <v>0.3</v>
      </c>
      <c r="K87" s="100">
        <v>0</v>
      </c>
      <c r="L87" s="101" t="s">
        <v>74</v>
      </c>
      <c r="M87" s="102">
        <v>1</v>
      </c>
    </row>
    <row r="88" spans="1:13" s="103" customFormat="1" ht="40.5" customHeight="1" x14ac:dyDescent="0.2">
      <c r="A88" s="93">
        <v>82</v>
      </c>
      <c r="B88" s="94" t="s">
        <v>103</v>
      </c>
      <c r="C88" s="96" t="s">
        <v>80</v>
      </c>
      <c r="D88" s="96" t="s">
        <v>61</v>
      </c>
      <c r="E88" s="95" t="s">
        <v>205</v>
      </c>
      <c r="F88" s="95" t="s">
        <v>71</v>
      </c>
      <c r="G88" s="95" t="s">
        <v>72</v>
      </c>
      <c r="H88" s="97" t="s">
        <v>170</v>
      </c>
      <c r="I88" s="105" t="s">
        <v>184</v>
      </c>
      <c r="J88" s="114">
        <v>2</v>
      </c>
      <c r="K88" s="100">
        <v>0</v>
      </c>
      <c r="L88" s="101" t="s">
        <v>74</v>
      </c>
      <c r="M88" s="102">
        <v>2</v>
      </c>
    </row>
    <row r="89" spans="1:13" s="103" customFormat="1" ht="48" customHeight="1" x14ac:dyDescent="0.2">
      <c r="A89" s="93">
        <v>83</v>
      </c>
      <c r="B89" s="94" t="s">
        <v>104</v>
      </c>
      <c r="C89" s="96" t="s">
        <v>80</v>
      </c>
      <c r="D89" s="96" t="s">
        <v>61</v>
      </c>
      <c r="E89" s="95" t="s">
        <v>197</v>
      </c>
      <c r="F89" s="95" t="s">
        <v>76</v>
      </c>
      <c r="G89" s="95" t="s">
        <v>72</v>
      </c>
      <c r="H89" s="97" t="s">
        <v>78</v>
      </c>
      <c r="I89" s="105" t="s">
        <v>207</v>
      </c>
      <c r="J89" s="114">
        <v>0.3</v>
      </c>
      <c r="K89" s="100">
        <v>0</v>
      </c>
      <c r="L89" s="101" t="s">
        <v>74</v>
      </c>
      <c r="M89" s="102">
        <v>1</v>
      </c>
    </row>
    <row r="90" spans="1:13" s="103" customFormat="1" ht="40.5" customHeight="1" x14ac:dyDescent="0.2">
      <c r="A90" s="93">
        <v>84</v>
      </c>
      <c r="B90" s="94" t="s">
        <v>104</v>
      </c>
      <c r="C90" s="96" t="s">
        <v>80</v>
      </c>
      <c r="D90" s="96" t="s">
        <v>61</v>
      </c>
      <c r="E90" s="95" t="s">
        <v>205</v>
      </c>
      <c r="F90" s="95" t="s">
        <v>71</v>
      </c>
      <c r="G90" s="95" t="s">
        <v>72</v>
      </c>
      <c r="H90" s="97" t="s">
        <v>170</v>
      </c>
      <c r="I90" s="105" t="s">
        <v>208</v>
      </c>
      <c r="J90" s="114">
        <v>2</v>
      </c>
      <c r="K90" s="100">
        <v>0</v>
      </c>
      <c r="L90" s="101" t="s">
        <v>74</v>
      </c>
      <c r="M90" s="102">
        <v>2</v>
      </c>
    </row>
    <row r="91" spans="1:13" s="103" customFormat="1" ht="54" customHeight="1" x14ac:dyDescent="0.2">
      <c r="A91" s="93">
        <v>85</v>
      </c>
      <c r="B91" s="94" t="s">
        <v>122</v>
      </c>
      <c r="C91" s="95" t="s">
        <v>89</v>
      </c>
      <c r="D91" s="96" t="s">
        <v>50</v>
      </c>
      <c r="E91" s="95" t="s">
        <v>177</v>
      </c>
      <c r="F91" s="95" t="s">
        <v>76</v>
      </c>
      <c r="G91" s="95" t="s">
        <v>72</v>
      </c>
      <c r="H91" s="97" t="s">
        <v>78</v>
      </c>
      <c r="I91" s="105" t="s">
        <v>189</v>
      </c>
      <c r="J91" s="114">
        <v>1.45</v>
      </c>
      <c r="K91" s="100">
        <v>0</v>
      </c>
      <c r="L91" s="101" t="s">
        <v>74</v>
      </c>
      <c r="M91" s="102">
        <v>1</v>
      </c>
    </row>
    <row r="92" spans="1:13" s="103" customFormat="1" ht="35.1" customHeight="1" x14ac:dyDescent="0.2">
      <c r="A92" s="93">
        <v>86</v>
      </c>
      <c r="B92" s="94" t="s">
        <v>122</v>
      </c>
      <c r="C92" s="95" t="s">
        <v>89</v>
      </c>
      <c r="D92" s="96" t="s">
        <v>50</v>
      </c>
      <c r="E92" s="95" t="s">
        <v>169</v>
      </c>
      <c r="F92" s="95" t="s">
        <v>71</v>
      </c>
      <c r="G92" s="95" t="s">
        <v>72</v>
      </c>
      <c r="H92" s="97" t="s">
        <v>170</v>
      </c>
      <c r="I92" s="105" t="s">
        <v>190</v>
      </c>
      <c r="J92" s="114">
        <v>2</v>
      </c>
      <c r="K92" s="100">
        <v>0</v>
      </c>
      <c r="L92" s="101" t="s">
        <v>74</v>
      </c>
      <c r="M92" s="102">
        <v>2</v>
      </c>
    </row>
    <row r="93" spans="1:13" s="103" customFormat="1" ht="53.25" customHeight="1" x14ac:dyDescent="0.2">
      <c r="A93" s="93">
        <v>87</v>
      </c>
      <c r="B93" s="94" t="s">
        <v>123</v>
      </c>
      <c r="C93" s="96" t="s">
        <v>80</v>
      </c>
      <c r="D93" s="96" t="s">
        <v>61</v>
      </c>
      <c r="E93" s="95" t="s">
        <v>177</v>
      </c>
      <c r="F93" s="95" t="s">
        <v>76</v>
      </c>
      <c r="G93" s="95" t="s">
        <v>72</v>
      </c>
      <c r="H93" s="97" t="s">
        <v>78</v>
      </c>
      <c r="I93" s="105" t="s">
        <v>189</v>
      </c>
      <c r="J93" s="114">
        <v>1.45</v>
      </c>
      <c r="K93" s="100">
        <v>0</v>
      </c>
      <c r="L93" s="101" t="s">
        <v>74</v>
      </c>
      <c r="M93" s="102">
        <v>1</v>
      </c>
    </row>
    <row r="94" spans="1:13" s="103" customFormat="1" ht="35.1" customHeight="1" x14ac:dyDescent="0.2">
      <c r="A94" s="93">
        <v>88</v>
      </c>
      <c r="B94" s="94" t="s">
        <v>123</v>
      </c>
      <c r="C94" s="96" t="s">
        <v>80</v>
      </c>
      <c r="D94" s="96" t="s">
        <v>61</v>
      </c>
      <c r="E94" s="95" t="s">
        <v>169</v>
      </c>
      <c r="F94" s="95" t="s">
        <v>71</v>
      </c>
      <c r="G94" s="95" t="s">
        <v>72</v>
      </c>
      <c r="H94" s="97" t="s">
        <v>170</v>
      </c>
      <c r="I94" s="105" t="s">
        <v>190</v>
      </c>
      <c r="J94" s="114">
        <v>2</v>
      </c>
      <c r="K94" s="100">
        <v>0</v>
      </c>
      <c r="L94" s="101" t="s">
        <v>74</v>
      </c>
      <c r="M94" s="102">
        <v>2</v>
      </c>
    </row>
    <row r="95" spans="1:13" s="103" customFormat="1" ht="53.25" customHeight="1" x14ac:dyDescent="0.2">
      <c r="A95" s="93">
        <v>89</v>
      </c>
      <c r="B95" s="94" t="s">
        <v>124</v>
      </c>
      <c r="C95" s="96" t="s">
        <v>80</v>
      </c>
      <c r="D95" s="96" t="s">
        <v>61</v>
      </c>
      <c r="E95" s="95" t="s">
        <v>177</v>
      </c>
      <c r="F95" s="95" t="s">
        <v>76</v>
      </c>
      <c r="G95" s="95" t="s">
        <v>72</v>
      </c>
      <c r="H95" s="97" t="s">
        <v>78</v>
      </c>
      <c r="I95" s="105" t="s">
        <v>189</v>
      </c>
      <c r="J95" s="114">
        <v>1.45</v>
      </c>
      <c r="K95" s="100">
        <v>0</v>
      </c>
      <c r="L95" s="101" t="s">
        <v>74</v>
      </c>
      <c r="M95" s="102">
        <v>1</v>
      </c>
    </row>
    <row r="96" spans="1:13" s="103" customFormat="1" ht="35.1" customHeight="1" x14ac:dyDescent="0.2">
      <c r="A96" s="93">
        <v>90</v>
      </c>
      <c r="B96" s="94" t="s">
        <v>124</v>
      </c>
      <c r="C96" s="96" t="s">
        <v>80</v>
      </c>
      <c r="D96" s="96" t="s">
        <v>61</v>
      </c>
      <c r="E96" s="95" t="s">
        <v>169</v>
      </c>
      <c r="F96" s="95" t="s">
        <v>71</v>
      </c>
      <c r="G96" s="95" t="s">
        <v>72</v>
      </c>
      <c r="H96" s="97" t="s">
        <v>170</v>
      </c>
      <c r="I96" s="105" t="s">
        <v>190</v>
      </c>
      <c r="J96" s="99">
        <v>2</v>
      </c>
      <c r="K96" s="100">
        <v>0</v>
      </c>
      <c r="L96" s="101" t="s">
        <v>74</v>
      </c>
      <c r="M96" s="102">
        <v>2</v>
      </c>
    </row>
    <row r="97" spans="1:14" s="103" customFormat="1" ht="54.75" customHeight="1" x14ac:dyDescent="0.2">
      <c r="A97" s="93">
        <v>91</v>
      </c>
      <c r="B97" s="94" t="s">
        <v>125</v>
      </c>
      <c r="C97" s="96" t="s">
        <v>80</v>
      </c>
      <c r="D97" s="96" t="s">
        <v>61</v>
      </c>
      <c r="E97" s="95" t="s">
        <v>177</v>
      </c>
      <c r="F97" s="95" t="s">
        <v>76</v>
      </c>
      <c r="G97" s="95" t="s">
        <v>72</v>
      </c>
      <c r="H97" s="97" t="s">
        <v>78</v>
      </c>
      <c r="I97" s="105" t="s">
        <v>189</v>
      </c>
      <c r="J97" s="99">
        <v>1.45</v>
      </c>
      <c r="K97" s="100">
        <v>0</v>
      </c>
      <c r="L97" s="101" t="s">
        <v>74</v>
      </c>
      <c r="M97" s="102">
        <v>1</v>
      </c>
    </row>
    <row r="98" spans="1:14" s="103" customFormat="1" ht="35.1" customHeight="1" x14ac:dyDescent="0.2">
      <c r="A98" s="93">
        <v>92</v>
      </c>
      <c r="B98" s="94" t="s">
        <v>125</v>
      </c>
      <c r="C98" s="96" t="s">
        <v>80</v>
      </c>
      <c r="D98" s="96" t="s">
        <v>61</v>
      </c>
      <c r="E98" s="95" t="s">
        <v>169</v>
      </c>
      <c r="F98" s="95" t="s">
        <v>71</v>
      </c>
      <c r="G98" s="95" t="s">
        <v>72</v>
      </c>
      <c r="H98" s="97" t="s">
        <v>170</v>
      </c>
      <c r="I98" s="105" t="s">
        <v>190</v>
      </c>
      <c r="J98" s="99">
        <v>2</v>
      </c>
      <c r="K98" s="100">
        <v>0</v>
      </c>
      <c r="L98" s="101" t="s">
        <v>74</v>
      </c>
      <c r="M98" s="102">
        <v>2</v>
      </c>
    </row>
    <row r="99" spans="1:14" s="103" customFormat="1" ht="53.25" customHeight="1" x14ac:dyDescent="0.2">
      <c r="A99" s="93">
        <v>93</v>
      </c>
      <c r="B99" s="94" t="s">
        <v>126</v>
      </c>
      <c r="C99" s="96" t="s">
        <v>80</v>
      </c>
      <c r="D99" s="96" t="s">
        <v>61</v>
      </c>
      <c r="E99" s="95" t="s">
        <v>177</v>
      </c>
      <c r="F99" s="95" t="s">
        <v>76</v>
      </c>
      <c r="G99" s="95" t="s">
        <v>72</v>
      </c>
      <c r="H99" s="97" t="s">
        <v>78</v>
      </c>
      <c r="I99" s="105" t="s">
        <v>189</v>
      </c>
      <c r="J99" s="99">
        <v>1.45</v>
      </c>
      <c r="K99" s="100">
        <v>0</v>
      </c>
      <c r="L99" s="101" t="s">
        <v>74</v>
      </c>
      <c r="M99" s="102">
        <v>1</v>
      </c>
    </row>
    <row r="100" spans="1:14" s="103" customFormat="1" ht="35.1" customHeight="1" x14ac:dyDescent="0.2">
      <c r="A100" s="93">
        <v>94</v>
      </c>
      <c r="B100" s="94" t="s">
        <v>126</v>
      </c>
      <c r="C100" s="96" t="s">
        <v>80</v>
      </c>
      <c r="D100" s="96" t="s">
        <v>61</v>
      </c>
      <c r="E100" s="95" t="s">
        <v>169</v>
      </c>
      <c r="F100" s="95" t="s">
        <v>71</v>
      </c>
      <c r="G100" s="95" t="s">
        <v>72</v>
      </c>
      <c r="H100" s="97" t="s">
        <v>170</v>
      </c>
      <c r="I100" s="105" t="s">
        <v>190</v>
      </c>
      <c r="J100" s="99">
        <v>2</v>
      </c>
      <c r="K100" s="100">
        <v>0</v>
      </c>
      <c r="L100" s="101" t="s">
        <v>74</v>
      </c>
      <c r="M100" s="102">
        <v>2</v>
      </c>
    </row>
    <row r="101" spans="1:14" s="103" customFormat="1" ht="55.5" customHeight="1" x14ac:dyDescent="0.2">
      <c r="A101" s="93">
        <v>95</v>
      </c>
      <c r="B101" s="94" t="s">
        <v>127</v>
      </c>
      <c r="C101" s="95" t="s">
        <v>89</v>
      </c>
      <c r="D101" s="96" t="s">
        <v>50</v>
      </c>
      <c r="E101" s="95" t="s">
        <v>177</v>
      </c>
      <c r="F101" s="97" t="s">
        <v>76</v>
      </c>
      <c r="G101" s="97" t="s">
        <v>72</v>
      </c>
      <c r="H101" s="97" t="s">
        <v>78</v>
      </c>
      <c r="I101" s="105" t="s">
        <v>178</v>
      </c>
      <c r="J101" s="99">
        <v>1.45</v>
      </c>
      <c r="K101" s="100">
        <v>0</v>
      </c>
      <c r="L101" s="101" t="s">
        <v>74</v>
      </c>
      <c r="M101" s="102">
        <v>1</v>
      </c>
    </row>
    <row r="102" spans="1:14" s="103" customFormat="1" ht="35.1" customHeight="1" x14ac:dyDescent="0.2">
      <c r="A102" s="93">
        <v>96</v>
      </c>
      <c r="B102" s="94" t="s">
        <v>127</v>
      </c>
      <c r="C102" s="95" t="s">
        <v>89</v>
      </c>
      <c r="D102" s="96" t="s">
        <v>50</v>
      </c>
      <c r="E102" s="95" t="s">
        <v>139</v>
      </c>
      <c r="F102" s="95" t="s">
        <v>71</v>
      </c>
      <c r="G102" s="95" t="s">
        <v>72</v>
      </c>
      <c r="H102" s="97" t="s">
        <v>92</v>
      </c>
      <c r="I102" s="105" t="s">
        <v>140</v>
      </c>
      <c r="J102" s="99">
        <v>12</v>
      </c>
      <c r="K102" s="100">
        <v>0</v>
      </c>
      <c r="L102" s="101" t="s">
        <v>74</v>
      </c>
      <c r="M102" s="102">
        <v>2</v>
      </c>
    </row>
    <row r="103" spans="1:14" s="103" customFormat="1" ht="56.25" customHeight="1" x14ac:dyDescent="0.2">
      <c r="A103" s="93">
        <v>97</v>
      </c>
      <c r="B103" s="94" t="s">
        <v>128</v>
      </c>
      <c r="C103" s="95" t="s">
        <v>91</v>
      </c>
      <c r="D103" s="96" t="s">
        <v>50</v>
      </c>
      <c r="E103" s="95" t="s">
        <v>177</v>
      </c>
      <c r="F103" s="97" t="s">
        <v>76</v>
      </c>
      <c r="G103" s="97" t="s">
        <v>72</v>
      </c>
      <c r="H103" s="97" t="s">
        <v>78</v>
      </c>
      <c r="I103" s="106" t="s">
        <v>179</v>
      </c>
      <c r="J103" s="99">
        <v>1.45</v>
      </c>
      <c r="K103" s="100">
        <v>0</v>
      </c>
      <c r="L103" s="101" t="s">
        <v>74</v>
      </c>
      <c r="M103" s="102">
        <v>1</v>
      </c>
    </row>
    <row r="104" spans="1:14" s="103" customFormat="1" ht="44.25" customHeight="1" x14ac:dyDescent="0.2">
      <c r="A104" s="93">
        <v>98</v>
      </c>
      <c r="B104" s="94" t="s">
        <v>128</v>
      </c>
      <c r="C104" s="95" t="s">
        <v>91</v>
      </c>
      <c r="D104" s="96" t="s">
        <v>50</v>
      </c>
      <c r="E104" s="110" t="s">
        <v>139</v>
      </c>
      <c r="F104" s="95" t="s">
        <v>71</v>
      </c>
      <c r="G104" s="95" t="s">
        <v>72</v>
      </c>
      <c r="H104" s="97" t="s">
        <v>92</v>
      </c>
      <c r="I104" s="105" t="s">
        <v>140</v>
      </c>
      <c r="J104" s="99">
        <v>12</v>
      </c>
      <c r="K104" s="100">
        <v>0</v>
      </c>
      <c r="L104" s="101" t="s">
        <v>74</v>
      </c>
      <c r="M104" s="102">
        <v>2</v>
      </c>
    </row>
    <row r="105" spans="1:14" s="103" customFormat="1" ht="44.25" customHeight="1" x14ac:dyDescent="0.2">
      <c r="A105" s="93">
        <v>99</v>
      </c>
      <c r="B105" s="140" t="s">
        <v>128</v>
      </c>
      <c r="C105" s="124" t="s">
        <v>91</v>
      </c>
      <c r="D105" s="141" t="s">
        <v>50</v>
      </c>
      <c r="E105" s="124" t="s">
        <v>165</v>
      </c>
      <c r="F105" s="124" t="s">
        <v>71</v>
      </c>
      <c r="G105" s="124" t="s">
        <v>72</v>
      </c>
      <c r="H105" s="142" t="s">
        <v>92</v>
      </c>
      <c r="I105" s="106" t="s">
        <v>166</v>
      </c>
      <c r="J105" s="108">
        <v>12</v>
      </c>
      <c r="K105" s="100">
        <v>0</v>
      </c>
      <c r="L105" s="101" t="s">
        <v>74</v>
      </c>
      <c r="M105" s="102">
        <v>2</v>
      </c>
      <c r="N105" s="136"/>
    </row>
    <row r="106" spans="1:14" s="103" customFormat="1" ht="55.5" customHeight="1" x14ac:dyDescent="0.2">
      <c r="A106" s="93">
        <v>100</v>
      </c>
      <c r="B106" s="94" t="s">
        <v>130</v>
      </c>
      <c r="C106" s="95" t="s">
        <v>129</v>
      </c>
      <c r="D106" s="96" t="s">
        <v>61</v>
      </c>
      <c r="E106" s="95" t="s">
        <v>177</v>
      </c>
      <c r="F106" s="97" t="s">
        <v>76</v>
      </c>
      <c r="G106" s="97" t="s">
        <v>72</v>
      </c>
      <c r="H106" s="97" t="s">
        <v>78</v>
      </c>
      <c r="I106" s="105" t="s">
        <v>178</v>
      </c>
      <c r="J106" s="99">
        <v>1.45</v>
      </c>
      <c r="K106" s="100">
        <v>0</v>
      </c>
      <c r="L106" s="101" t="s">
        <v>74</v>
      </c>
      <c r="M106" s="102">
        <v>1</v>
      </c>
    </row>
    <row r="107" spans="1:14" s="103" customFormat="1" ht="35.1" customHeight="1" x14ac:dyDescent="0.2">
      <c r="A107" s="93">
        <v>101</v>
      </c>
      <c r="B107" s="94" t="s">
        <v>130</v>
      </c>
      <c r="C107" s="95" t="s">
        <v>129</v>
      </c>
      <c r="D107" s="96" t="s">
        <v>61</v>
      </c>
      <c r="E107" s="95" t="s">
        <v>169</v>
      </c>
      <c r="F107" s="95" t="s">
        <v>71</v>
      </c>
      <c r="G107" s="95" t="s">
        <v>72</v>
      </c>
      <c r="H107" s="97" t="s">
        <v>170</v>
      </c>
      <c r="I107" s="105" t="s">
        <v>180</v>
      </c>
      <c r="J107" s="99">
        <v>2</v>
      </c>
      <c r="K107" s="100">
        <v>0</v>
      </c>
      <c r="L107" s="101" t="s">
        <v>74</v>
      </c>
      <c r="M107" s="102">
        <v>2</v>
      </c>
    </row>
    <row r="108" spans="1:14" s="103" customFormat="1" ht="35.1" customHeight="1" x14ac:dyDescent="0.2">
      <c r="A108" s="93">
        <v>102</v>
      </c>
      <c r="B108" s="94" t="s">
        <v>130</v>
      </c>
      <c r="C108" s="95" t="s">
        <v>129</v>
      </c>
      <c r="D108" s="96" t="s">
        <v>61</v>
      </c>
      <c r="E108" s="95" t="s">
        <v>153</v>
      </c>
      <c r="F108" s="95" t="s">
        <v>71</v>
      </c>
      <c r="G108" s="95" t="s">
        <v>72</v>
      </c>
      <c r="H108" s="97" t="s">
        <v>92</v>
      </c>
      <c r="I108" s="105" t="s">
        <v>140</v>
      </c>
      <c r="J108" s="99">
        <v>12</v>
      </c>
      <c r="K108" s="100">
        <v>0</v>
      </c>
      <c r="L108" s="101" t="s">
        <v>74</v>
      </c>
      <c r="M108" s="102">
        <v>2</v>
      </c>
    </row>
    <row r="109" spans="1:14" s="103" customFormat="1" ht="53.25" customHeight="1" x14ac:dyDescent="0.2">
      <c r="A109" s="93">
        <v>103</v>
      </c>
      <c r="B109" s="94" t="s">
        <v>131</v>
      </c>
      <c r="C109" s="95" t="s">
        <v>80</v>
      </c>
      <c r="D109" s="96" t="s">
        <v>61</v>
      </c>
      <c r="E109" s="110" t="s">
        <v>177</v>
      </c>
      <c r="F109" s="97" t="s">
        <v>76</v>
      </c>
      <c r="G109" s="97" t="s">
        <v>72</v>
      </c>
      <c r="H109" s="97" t="s">
        <v>78</v>
      </c>
      <c r="I109" s="105" t="s">
        <v>181</v>
      </c>
      <c r="J109" s="114">
        <v>1.45</v>
      </c>
      <c r="K109" s="100">
        <v>0</v>
      </c>
      <c r="L109" s="101" t="s">
        <v>74</v>
      </c>
      <c r="M109" s="102">
        <v>1</v>
      </c>
    </row>
    <row r="110" spans="1:14" s="103" customFormat="1" ht="36.75" customHeight="1" x14ac:dyDescent="0.2">
      <c r="A110" s="93">
        <v>104</v>
      </c>
      <c r="B110" s="94" t="s">
        <v>131</v>
      </c>
      <c r="C110" s="95" t="s">
        <v>80</v>
      </c>
      <c r="D110" s="96" t="s">
        <v>61</v>
      </c>
      <c r="E110" s="95" t="s">
        <v>169</v>
      </c>
      <c r="F110" s="95" t="s">
        <v>71</v>
      </c>
      <c r="G110" s="95" t="s">
        <v>72</v>
      </c>
      <c r="H110" s="97" t="s">
        <v>170</v>
      </c>
      <c r="I110" s="105" t="s">
        <v>182</v>
      </c>
      <c r="J110" s="99">
        <v>2</v>
      </c>
      <c r="K110" s="100">
        <v>0</v>
      </c>
      <c r="L110" s="101" t="s">
        <v>74</v>
      </c>
      <c r="M110" s="102">
        <v>2</v>
      </c>
    </row>
    <row r="111" spans="1:14" s="103" customFormat="1" ht="36.75" customHeight="1" x14ac:dyDescent="0.2">
      <c r="A111" s="93">
        <v>105</v>
      </c>
      <c r="B111" s="94" t="s">
        <v>131</v>
      </c>
      <c r="C111" s="95" t="s">
        <v>80</v>
      </c>
      <c r="D111" s="96" t="s">
        <v>61</v>
      </c>
      <c r="E111" s="95" t="s">
        <v>153</v>
      </c>
      <c r="F111" s="95" t="s">
        <v>71</v>
      </c>
      <c r="G111" s="95" t="s">
        <v>72</v>
      </c>
      <c r="H111" s="97" t="s">
        <v>92</v>
      </c>
      <c r="I111" s="105" t="s">
        <v>140</v>
      </c>
      <c r="J111" s="99">
        <v>12</v>
      </c>
      <c r="K111" s="100">
        <v>0</v>
      </c>
      <c r="L111" s="101" t="s">
        <v>74</v>
      </c>
      <c r="M111" s="102">
        <v>2</v>
      </c>
    </row>
    <row r="112" spans="1:14" s="103" customFormat="1" ht="36.75" customHeight="1" x14ac:dyDescent="0.2">
      <c r="A112" s="93">
        <v>106</v>
      </c>
      <c r="B112" s="94" t="s">
        <v>131</v>
      </c>
      <c r="C112" s="95" t="s">
        <v>80</v>
      </c>
      <c r="D112" s="96" t="s">
        <v>61</v>
      </c>
      <c r="E112" s="124" t="s">
        <v>165</v>
      </c>
      <c r="F112" s="124" t="s">
        <v>71</v>
      </c>
      <c r="G112" s="124" t="s">
        <v>72</v>
      </c>
      <c r="H112" s="142" t="s">
        <v>92</v>
      </c>
      <c r="I112" s="106" t="s">
        <v>166</v>
      </c>
      <c r="J112" s="108">
        <v>12</v>
      </c>
      <c r="K112" s="100">
        <v>0</v>
      </c>
      <c r="L112" s="101" t="s">
        <v>74</v>
      </c>
      <c r="M112" s="102">
        <v>2</v>
      </c>
    </row>
    <row r="113" spans="1:13" s="103" customFormat="1" ht="53.25" customHeight="1" x14ac:dyDescent="0.2">
      <c r="A113" s="93">
        <v>107</v>
      </c>
      <c r="B113" s="94" t="s">
        <v>132</v>
      </c>
      <c r="C113" s="95" t="s">
        <v>80</v>
      </c>
      <c r="D113" s="96" t="s">
        <v>61</v>
      </c>
      <c r="E113" s="110" t="s">
        <v>177</v>
      </c>
      <c r="F113" s="97" t="s">
        <v>76</v>
      </c>
      <c r="G113" s="97" t="s">
        <v>72</v>
      </c>
      <c r="H113" s="97" t="s">
        <v>78</v>
      </c>
      <c r="I113" s="105" t="s">
        <v>183</v>
      </c>
      <c r="J113" s="99">
        <v>1.45</v>
      </c>
      <c r="K113" s="100">
        <v>0</v>
      </c>
      <c r="L113" s="101" t="s">
        <v>74</v>
      </c>
      <c r="M113" s="102">
        <v>1</v>
      </c>
    </row>
    <row r="114" spans="1:13" s="103" customFormat="1" ht="35.1" customHeight="1" x14ac:dyDescent="0.2">
      <c r="A114" s="93">
        <v>108</v>
      </c>
      <c r="B114" s="94" t="s">
        <v>132</v>
      </c>
      <c r="C114" s="95" t="s">
        <v>80</v>
      </c>
      <c r="D114" s="96" t="s">
        <v>61</v>
      </c>
      <c r="E114" s="95" t="s">
        <v>169</v>
      </c>
      <c r="F114" s="95" t="s">
        <v>71</v>
      </c>
      <c r="G114" s="95" t="s">
        <v>72</v>
      </c>
      <c r="H114" s="97" t="s">
        <v>170</v>
      </c>
      <c r="I114" s="105" t="s">
        <v>149</v>
      </c>
      <c r="J114" s="99">
        <v>2</v>
      </c>
      <c r="K114" s="100">
        <v>0</v>
      </c>
      <c r="L114" s="101" t="s">
        <v>74</v>
      </c>
      <c r="M114" s="102">
        <v>2</v>
      </c>
    </row>
    <row r="115" spans="1:13" s="103" customFormat="1" ht="55.5" customHeight="1" x14ac:dyDescent="0.2">
      <c r="A115" s="93">
        <v>109</v>
      </c>
      <c r="B115" s="94" t="s">
        <v>133</v>
      </c>
      <c r="C115" s="95" t="s">
        <v>80</v>
      </c>
      <c r="D115" s="96" t="s">
        <v>61</v>
      </c>
      <c r="E115" s="110" t="s">
        <v>177</v>
      </c>
      <c r="F115" s="97" t="s">
        <v>76</v>
      </c>
      <c r="G115" s="97" t="s">
        <v>72</v>
      </c>
      <c r="H115" s="97" t="s">
        <v>78</v>
      </c>
      <c r="I115" s="105" t="s">
        <v>184</v>
      </c>
      <c r="J115" s="99">
        <v>1.45</v>
      </c>
      <c r="K115" s="100">
        <v>0</v>
      </c>
      <c r="L115" s="101" t="s">
        <v>74</v>
      </c>
      <c r="M115" s="102">
        <v>1</v>
      </c>
    </row>
    <row r="116" spans="1:13" s="103" customFormat="1" ht="35.1" customHeight="1" x14ac:dyDescent="0.2">
      <c r="A116" s="93">
        <v>110</v>
      </c>
      <c r="B116" s="94" t="s">
        <v>133</v>
      </c>
      <c r="C116" s="95" t="s">
        <v>80</v>
      </c>
      <c r="D116" s="96" t="s">
        <v>61</v>
      </c>
      <c r="E116" s="95" t="s">
        <v>169</v>
      </c>
      <c r="F116" s="95" t="s">
        <v>71</v>
      </c>
      <c r="G116" s="95" t="s">
        <v>72</v>
      </c>
      <c r="H116" s="97" t="s">
        <v>170</v>
      </c>
      <c r="I116" s="105" t="s">
        <v>184</v>
      </c>
      <c r="J116" s="99">
        <v>2</v>
      </c>
      <c r="K116" s="100">
        <v>0</v>
      </c>
      <c r="L116" s="101" t="s">
        <v>74</v>
      </c>
      <c r="M116" s="102">
        <v>2</v>
      </c>
    </row>
    <row r="117" spans="1:13" s="103" customFormat="1" ht="53.25" customHeight="1" x14ac:dyDescent="0.2">
      <c r="A117" s="93">
        <v>111</v>
      </c>
      <c r="B117" s="94" t="s">
        <v>134</v>
      </c>
      <c r="C117" s="95" t="s">
        <v>80</v>
      </c>
      <c r="D117" s="96" t="s">
        <v>61</v>
      </c>
      <c r="E117" s="110" t="s">
        <v>177</v>
      </c>
      <c r="F117" s="97" t="s">
        <v>76</v>
      </c>
      <c r="G117" s="97" t="s">
        <v>72</v>
      </c>
      <c r="H117" s="97" t="s">
        <v>78</v>
      </c>
      <c r="I117" s="105" t="s">
        <v>183</v>
      </c>
      <c r="J117" s="99">
        <v>1.45</v>
      </c>
      <c r="K117" s="100">
        <v>0</v>
      </c>
      <c r="L117" s="101" t="s">
        <v>74</v>
      </c>
      <c r="M117" s="102">
        <v>1</v>
      </c>
    </row>
    <row r="118" spans="1:13" s="103" customFormat="1" ht="35.1" customHeight="1" x14ac:dyDescent="0.2">
      <c r="A118" s="93">
        <v>112</v>
      </c>
      <c r="B118" s="94" t="s">
        <v>134</v>
      </c>
      <c r="C118" s="95" t="s">
        <v>80</v>
      </c>
      <c r="D118" s="96" t="s">
        <v>61</v>
      </c>
      <c r="E118" s="95" t="s">
        <v>169</v>
      </c>
      <c r="F118" s="95" t="s">
        <v>71</v>
      </c>
      <c r="G118" s="95" t="s">
        <v>72</v>
      </c>
      <c r="H118" s="97" t="s">
        <v>170</v>
      </c>
      <c r="I118" s="105" t="s">
        <v>171</v>
      </c>
      <c r="J118" s="99">
        <v>2</v>
      </c>
      <c r="K118" s="100">
        <v>0</v>
      </c>
      <c r="L118" s="101" t="s">
        <v>74</v>
      </c>
      <c r="M118" s="102">
        <v>2</v>
      </c>
    </row>
    <row r="119" spans="1:13" s="103" customFormat="1" ht="52.5" customHeight="1" x14ac:dyDescent="0.2">
      <c r="A119" s="93">
        <v>113</v>
      </c>
      <c r="B119" s="94" t="s">
        <v>135</v>
      </c>
      <c r="C119" s="95" t="s">
        <v>80</v>
      </c>
      <c r="D119" s="96" t="s">
        <v>61</v>
      </c>
      <c r="E119" s="95" t="s">
        <v>177</v>
      </c>
      <c r="F119" s="97" t="s">
        <v>76</v>
      </c>
      <c r="G119" s="97" t="s">
        <v>72</v>
      </c>
      <c r="H119" s="97" t="s">
        <v>78</v>
      </c>
      <c r="I119" s="105" t="s">
        <v>184</v>
      </c>
      <c r="J119" s="99">
        <v>1.45</v>
      </c>
      <c r="K119" s="100">
        <v>0</v>
      </c>
      <c r="L119" s="101" t="s">
        <v>74</v>
      </c>
      <c r="M119" s="102">
        <v>1</v>
      </c>
    </row>
    <row r="120" spans="1:13" s="103" customFormat="1" ht="35.1" customHeight="1" x14ac:dyDescent="0.2">
      <c r="A120" s="93">
        <v>114</v>
      </c>
      <c r="B120" s="94" t="s">
        <v>135</v>
      </c>
      <c r="C120" s="95" t="s">
        <v>80</v>
      </c>
      <c r="D120" s="96" t="s">
        <v>61</v>
      </c>
      <c r="E120" s="95" t="s">
        <v>169</v>
      </c>
      <c r="F120" s="95" t="s">
        <v>71</v>
      </c>
      <c r="G120" s="95" t="s">
        <v>72</v>
      </c>
      <c r="H120" s="97" t="s">
        <v>170</v>
      </c>
      <c r="I120" s="105" t="s">
        <v>171</v>
      </c>
      <c r="J120" s="99">
        <v>2</v>
      </c>
      <c r="K120" s="100">
        <v>0</v>
      </c>
      <c r="L120" s="101" t="s">
        <v>74</v>
      </c>
      <c r="M120" s="102">
        <v>2</v>
      </c>
    </row>
    <row r="121" spans="1:13" s="103" customFormat="1" ht="54" customHeight="1" x14ac:dyDescent="0.2">
      <c r="A121" s="93">
        <v>115</v>
      </c>
      <c r="B121" s="94" t="s">
        <v>136</v>
      </c>
      <c r="C121" s="95" t="s">
        <v>80</v>
      </c>
      <c r="D121" s="96" t="s">
        <v>61</v>
      </c>
      <c r="E121" s="95" t="s">
        <v>177</v>
      </c>
      <c r="F121" s="97" t="s">
        <v>76</v>
      </c>
      <c r="G121" s="97" t="s">
        <v>72</v>
      </c>
      <c r="H121" s="97" t="s">
        <v>78</v>
      </c>
      <c r="I121" s="105" t="s">
        <v>184</v>
      </c>
      <c r="J121" s="99">
        <v>1.45</v>
      </c>
      <c r="K121" s="100">
        <v>0</v>
      </c>
      <c r="L121" s="101" t="s">
        <v>74</v>
      </c>
      <c r="M121" s="102">
        <v>1</v>
      </c>
    </row>
    <row r="122" spans="1:13" s="103" customFormat="1" ht="35.1" customHeight="1" x14ac:dyDescent="0.2">
      <c r="A122" s="93">
        <v>116</v>
      </c>
      <c r="B122" s="94" t="s">
        <v>136</v>
      </c>
      <c r="C122" s="95" t="s">
        <v>80</v>
      </c>
      <c r="D122" s="96" t="s">
        <v>61</v>
      </c>
      <c r="E122" s="95" t="s">
        <v>169</v>
      </c>
      <c r="F122" s="95" t="s">
        <v>71</v>
      </c>
      <c r="G122" s="95" t="s">
        <v>72</v>
      </c>
      <c r="H122" s="97" t="s">
        <v>170</v>
      </c>
      <c r="I122" s="105" t="s">
        <v>171</v>
      </c>
      <c r="J122" s="99">
        <v>2</v>
      </c>
      <c r="K122" s="100">
        <v>0</v>
      </c>
      <c r="L122" s="101" t="s">
        <v>74</v>
      </c>
      <c r="M122" s="102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96:D1494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5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1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95" xr:uid="{1426DBEC-5F7E-4DE1-9B54-D8A39B1CA1FF}">
      <formula1>"ข้าราชการ, พนักงานราชการ"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95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95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5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5" xr:uid="{25163178-4F87-48B9-90B0-ABB574C8CD1D}">
      <formula1>"1, 2"</formula1>
    </dataValidation>
  </dataValidations>
  <pageMargins left="7.874015748031496E-2" right="7.874015748031496E-2" top="0.15748031496062992" bottom="0.47244094488188981" header="0.11811023622047245" footer="7.874015748031496E-2"/>
  <pageSetup paperSize="9" scale="95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="85" zoomScaleNormal="85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18" customWidth="1"/>
    <col min="2" max="2" width="19.125" style="18" customWidth="1"/>
    <col min="3" max="3" width="10.375" style="18" customWidth="1"/>
    <col min="4" max="4" width="8.25" style="18" customWidth="1"/>
    <col min="5" max="5" width="28.375" style="18" customWidth="1"/>
    <col min="6" max="6" width="8.75" style="18" customWidth="1"/>
    <col min="7" max="7" width="1.375" style="18" customWidth="1"/>
    <col min="8" max="8" width="12.25" style="18" customWidth="1"/>
    <col min="9" max="9" width="9.75" style="18" customWidth="1"/>
    <col min="10" max="10" width="7.375" style="25" customWidth="1"/>
    <col min="11" max="11" width="8.375" style="18" customWidth="1"/>
    <col min="12" max="12" width="9.25" style="18" customWidth="1"/>
    <col min="13" max="13" width="7" style="18" customWidth="1"/>
    <col min="14" max="14" width="0.875" style="18" customWidth="1"/>
    <col min="15" max="15" width="5.125" style="22" customWidth="1"/>
    <col min="16" max="16384" width="9" style="18"/>
  </cols>
  <sheetData>
    <row r="1" spans="1:17" s="11" customFormat="1" ht="36.75" customHeight="1" x14ac:dyDescent="0.65">
      <c r="A1" s="210" t="s">
        <v>65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47"/>
      <c r="O1" s="20"/>
      <c r="P1" s="9"/>
      <c r="Q1" s="10"/>
    </row>
    <row r="2" spans="1:17" s="11" customFormat="1" ht="24.75" customHeight="1" x14ac:dyDescent="0.4">
      <c r="A2" s="6"/>
      <c r="B2" s="4"/>
      <c r="C2" s="27" t="s">
        <v>6</v>
      </c>
      <c r="D2" s="217" t="str">
        <f>เก็บข้อมูลHRD!C2</f>
        <v>ศูนย์ทดสอบและวิจัยคุณภาพชีววัตถุสำหรับสัตว์ (ศทวช.)</v>
      </c>
      <c r="E2" s="217"/>
      <c r="F2" s="217"/>
      <c r="G2" s="217"/>
      <c r="H2" s="217"/>
      <c r="I2" s="217"/>
      <c r="J2" s="218" t="s">
        <v>66</v>
      </c>
      <c r="K2" s="218"/>
      <c r="L2" s="217" t="str">
        <f>เก็บข้อมูลHRD!J4</f>
        <v>นางฐิตา ภักดิ์ศรีวงศ์</v>
      </c>
      <c r="M2" s="217"/>
      <c r="N2" s="48"/>
      <c r="O2" s="19"/>
    </row>
    <row r="3" spans="1:17" s="11" customFormat="1" ht="4.5" customHeight="1" x14ac:dyDescent="0.4">
      <c r="A3" s="6"/>
      <c r="B3" s="4"/>
      <c r="C3" s="4"/>
      <c r="D3" s="4"/>
      <c r="E3" s="1"/>
      <c r="F3" s="1"/>
      <c r="G3" s="1"/>
      <c r="H3" s="1"/>
      <c r="I3" s="1"/>
      <c r="J3" s="1"/>
      <c r="K3" s="12"/>
      <c r="L3" s="15"/>
      <c r="M3" s="15"/>
      <c r="N3" s="15"/>
      <c r="O3" s="19"/>
    </row>
    <row r="4" spans="1:17" s="11" customFormat="1" ht="25.5" customHeight="1" x14ac:dyDescent="0.4">
      <c r="A4" s="7"/>
      <c r="B4" s="212" t="s">
        <v>45</v>
      </c>
      <c r="C4" s="213"/>
      <c r="D4" s="55">
        <f>เก็บข้อมูลHRD!D4</f>
        <v>10</v>
      </c>
      <c r="E4" s="28" t="s">
        <v>52</v>
      </c>
      <c r="F4" s="55">
        <f>เก็บข้อมูลHRD!F4</f>
        <v>34</v>
      </c>
      <c r="G4" s="29"/>
      <c r="H4" s="30" t="s">
        <v>46</v>
      </c>
      <c r="I4" s="214">
        <f>เก็บข้อมูลHRD!H4</f>
        <v>2567</v>
      </c>
      <c r="J4" s="215"/>
      <c r="K4" s="216" t="s">
        <v>44</v>
      </c>
      <c r="L4" s="216"/>
      <c r="M4" s="31" t="str">
        <f>เก็บข้อมูลHRD!L4:M4</f>
        <v>6 ก.ย. 67</v>
      </c>
      <c r="N4" s="49"/>
      <c r="O4" s="21"/>
    </row>
    <row r="5" spans="1:17" s="23" customFormat="1" ht="5.25" customHeight="1" x14ac:dyDescent="0.2">
      <c r="A5" s="8"/>
      <c r="B5" s="209"/>
      <c r="C5" s="209"/>
      <c r="D5" s="26"/>
      <c r="E5" s="26"/>
      <c r="F5" s="3"/>
      <c r="G5" s="3"/>
      <c r="H5" s="5"/>
      <c r="I5" s="13"/>
      <c r="J5" s="5"/>
      <c r="K5" s="14"/>
      <c r="L5" s="16"/>
      <c r="M5" s="16"/>
      <c r="N5" s="16"/>
      <c r="O5" s="17"/>
      <c r="P5" s="2"/>
      <c r="Q5" s="2"/>
    </row>
    <row r="6" spans="1:17" s="23" customFormat="1" ht="25.5" customHeight="1" x14ac:dyDescent="0.2">
      <c r="A6" s="188" t="s">
        <v>12</v>
      </c>
      <c r="B6" s="185" t="s">
        <v>33</v>
      </c>
      <c r="C6" s="186"/>
      <c r="D6" s="186"/>
      <c r="E6" s="186"/>
      <c r="F6" s="187"/>
      <c r="G6" s="32"/>
      <c r="H6" s="221" t="s">
        <v>31</v>
      </c>
      <c r="I6" s="221"/>
      <c r="J6" s="221"/>
      <c r="K6" s="220" t="s">
        <v>32</v>
      </c>
      <c r="L6" s="220"/>
      <c r="M6" s="220"/>
      <c r="N6" s="50"/>
      <c r="O6" s="17"/>
      <c r="P6" s="2"/>
      <c r="Q6" s="2"/>
    </row>
    <row r="7" spans="1:17" ht="24.95" customHeight="1" x14ac:dyDescent="0.55000000000000004">
      <c r="A7" s="189"/>
      <c r="B7" s="203" t="s">
        <v>50</v>
      </c>
      <c r="C7" s="204"/>
      <c r="D7" s="205"/>
      <c r="E7" s="201" t="s">
        <v>61</v>
      </c>
      <c r="F7" s="201"/>
      <c r="G7" s="35"/>
      <c r="H7" s="206" t="s">
        <v>14</v>
      </c>
      <c r="I7" s="206"/>
      <c r="J7" s="36">
        <f>COUNTIF(เก็บข้อมูลHRD!F7:F2001,"ความรู้/ทักษะเฉพาะทางในสายงาน")</f>
        <v>71</v>
      </c>
      <c r="K7" s="208" t="s">
        <v>47</v>
      </c>
      <c r="L7" s="208"/>
      <c r="M7" s="37">
        <f>COUNTIF(เก็บข้อมูลHRD!G7:G2001,"อบรมกับหน่วยงานนอกกรมฯ")</f>
        <v>8</v>
      </c>
      <c r="N7" s="52"/>
    </row>
    <row r="8" spans="1:17" ht="24.95" customHeight="1" x14ac:dyDescent="0.55000000000000004">
      <c r="A8" s="189"/>
      <c r="B8" s="200" t="s">
        <v>7</v>
      </c>
      <c r="C8" s="200"/>
      <c r="D8" s="33">
        <f t="array" ref="D8">COUNTIFS(เก็บข้อมูลHRD!D7:D2001,"ข้าราชการ",เก็บข้อมูลHRD!M7:M2001,"1")</f>
        <v>10</v>
      </c>
      <c r="E8" s="34" t="s">
        <v>9</v>
      </c>
      <c r="F8" s="33">
        <f t="array" ref="F8">COUNTIFS(เก็บข้อมูลHRD!D7:D2001,"พนักงานราชการ",เก็บข้อมูลHRD!M7:M2001,"1")</f>
        <v>34</v>
      </c>
      <c r="G8" s="35"/>
      <c r="H8" s="206" t="s">
        <v>15</v>
      </c>
      <c r="I8" s="206"/>
      <c r="J8" s="36">
        <f>COUNTIF(เก็บข้อมูลHRD!F7:F2001,"ภาษา")</f>
        <v>1</v>
      </c>
      <c r="K8" s="207" t="s">
        <v>39</v>
      </c>
      <c r="L8" s="207"/>
      <c r="M8" s="37">
        <f>COUNTIF(เก็บข้อมูลHRD!G7:G2001,"อบรมกับหน่วยงานในกรมฯ")</f>
        <v>0</v>
      </c>
      <c r="N8" s="52"/>
      <c r="P8" s="24"/>
    </row>
    <row r="9" spans="1:17" ht="24.95" customHeight="1" x14ac:dyDescent="0.55000000000000004">
      <c r="A9" s="189"/>
      <c r="B9" s="200" t="s">
        <v>8</v>
      </c>
      <c r="C9" s="200"/>
      <c r="D9" s="38">
        <f t="array" ref="D9">SUMPRODUCT(IF(เก็บข้อมูลHRD!D7:D2001="ข้าราชการ",IF(เก็บข้อมูลHRD!B7:B2001&lt;&gt;"",IF(เก็บข้อมูลHRD!M7:M2001=1,1/COUNTIFS(เก็บข้อมูลHRD!B7:B2001,เก็บข้อมูลHRD!B7:B2001,เก็บข้อมูลHRD!D7:D2001,"ข้าราชการ",เก็บข้อมูลHRD!B7:B2001,"&lt;&gt;",เก็บข้อมูลHRD!M7:M2001,"=1")))))</f>
        <v>10</v>
      </c>
      <c r="E9" s="34" t="s">
        <v>10</v>
      </c>
      <c r="F9" s="33">
        <f t="array" ref="F9">SUMPRODUCT(IF(เก็บข้อมูลHRD!D7:D2001="พนักงานราชการ",IF(เก็บข้อมูลHRD!B7:B2001&lt;&gt;"",IF(เก็บข้อมูลHRD!M7:M2001=1,1/COUNTIFS(เก็บข้อมูลHRD!B7:B2001,เก็บข้อมูลHRD!B7:B2001,เก็บข้อมูลHRD!D7:D2001,"พนักงานราชการ",เก็บข้อมูลHRD!B7:B2001,"&lt;&gt;",เก็บข้อมูลHRD!M7:M2001,"=1")))))</f>
        <v>34</v>
      </c>
      <c r="G9" s="40"/>
      <c r="H9" s="206" t="s">
        <v>16</v>
      </c>
      <c r="I9" s="206"/>
      <c r="J9" s="36">
        <f>COUNTIF(เก็บข้อมูลHRD!F7:F2001,"ภาวะผู้นำ/คุณธรรม/จริยธรรม")</f>
        <v>0</v>
      </c>
      <c r="K9" s="208" t="s">
        <v>48</v>
      </c>
      <c r="L9" s="208"/>
      <c r="M9" s="37">
        <f>COUNTIF(เก็บข้อมูลHRD!G7:G2001,"e-Learning")</f>
        <v>104</v>
      </c>
      <c r="N9" s="52"/>
    </row>
    <row r="10" spans="1:17" ht="24.95" customHeight="1" x14ac:dyDescent="0.55000000000000004">
      <c r="A10" s="190"/>
      <c r="B10" s="200" t="s">
        <v>67</v>
      </c>
      <c r="C10" s="200"/>
      <c r="D10" s="39">
        <f t="array" ref="D10">D9/D4*100</f>
        <v>100</v>
      </c>
      <c r="E10" s="34" t="s">
        <v>68</v>
      </c>
      <c r="F10" s="39">
        <f t="array" ref="F10">F9/F4*100</f>
        <v>100</v>
      </c>
      <c r="G10" s="41"/>
      <c r="H10" s="206" t="s">
        <v>17</v>
      </c>
      <c r="I10" s="206"/>
      <c r="J10" s="36">
        <f t="array" ref="J10">COUNTIF(เก็บข้อมูลHRD!F7:F1001,"จิตอาสา/บริการ")</f>
        <v>0</v>
      </c>
      <c r="K10" s="208" t="s">
        <v>22</v>
      </c>
      <c r="L10" s="208"/>
      <c r="M10" s="37">
        <f>COUNTIF(เก็บข้อมูลHRD!G7:G2001,"ชุมชนนักปฏิบัติ(CoP)")</f>
        <v>0</v>
      </c>
      <c r="N10" s="52"/>
    </row>
    <row r="11" spans="1:17" ht="24.95" customHeight="1" x14ac:dyDescent="0.55000000000000004">
      <c r="A11" s="197" t="s">
        <v>13</v>
      </c>
      <c r="B11" s="194" t="s">
        <v>34</v>
      </c>
      <c r="C11" s="195"/>
      <c r="D11" s="195"/>
      <c r="E11" s="195"/>
      <c r="F11" s="196"/>
      <c r="G11" s="35"/>
      <c r="H11" s="206" t="s">
        <v>18</v>
      </c>
      <c r="I11" s="206"/>
      <c r="J11" s="36">
        <f>COUNTIF(เก็บข้อมูลHRD!F7:F2001,"ความรับผิดชอบ/ซื่อสัตย์สุจริต")</f>
        <v>0</v>
      </c>
      <c r="K11" s="208" t="s">
        <v>25</v>
      </c>
      <c r="L11" s="208"/>
      <c r="M11" s="37">
        <f>COUNTIF(เก็บข้อมูลHRD!G7:G2001,"สอนงาน")</f>
        <v>4</v>
      </c>
      <c r="N11" s="52"/>
    </row>
    <row r="12" spans="1:17" ht="24.95" customHeight="1" x14ac:dyDescent="0.55000000000000004">
      <c r="A12" s="198"/>
      <c r="B12" s="191" t="s">
        <v>50</v>
      </c>
      <c r="C12" s="192"/>
      <c r="D12" s="193"/>
      <c r="E12" s="202" t="s">
        <v>61</v>
      </c>
      <c r="F12" s="202"/>
      <c r="G12" s="35"/>
      <c r="H12" s="206" t="s">
        <v>19</v>
      </c>
      <c r="I12" s="206"/>
      <c r="J12" s="36">
        <f>COUNTIF(เก็บข้อมูลHRD!F7:F2001,"ทำงานเป็นทีม")</f>
        <v>0</v>
      </c>
      <c r="K12" s="208" t="s">
        <v>26</v>
      </c>
      <c r="L12" s="208"/>
      <c r="M12" s="37">
        <f>COUNTIF(เก็บข้อมูลHRD!G7:G2001,"มอบหมายงาน")</f>
        <v>0</v>
      </c>
      <c r="N12" s="52"/>
    </row>
    <row r="13" spans="1:17" ht="24.95" customHeight="1" x14ac:dyDescent="0.55000000000000004">
      <c r="A13" s="198"/>
      <c r="B13" s="180" t="s">
        <v>7</v>
      </c>
      <c r="C13" s="180"/>
      <c r="D13" s="33">
        <f t="array" ref="D13">COUNTIFS(เก็บข้อมูลHRD!D7:D2001,"ข้าราชการ",เก็บข้อมูลHRD!M7:M2001,"2")</f>
        <v>19</v>
      </c>
      <c r="E13" s="34" t="s">
        <v>9</v>
      </c>
      <c r="F13" s="33">
        <f t="array" ref="F13">COUNTIFS(เก็บข้อมูลHRD!D7:D2001,"พนักงานราชการ",เก็บข้อมูลHRD!M7:M2001,"2")</f>
        <v>53</v>
      </c>
      <c r="G13" s="40"/>
      <c r="H13" s="206" t="s">
        <v>23</v>
      </c>
      <c r="I13" s="206"/>
      <c r="J13" s="36">
        <f>COUNTIF(เก็บข้อมูลHRD!F7:F2001,"คิดค้น/ใช้นวัตกรรมใหม่ๆ")</f>
        <v>0</v>
      </c>
      <c r="K13" s="208" t="s">
        <v>27</v>
      </c>
      <c r="L13" s="208"/>
      <c r="M13" s="37">
        <f>COUNTIF(เก็บข้อมูลHRD!G7:G2001,"ดูงานนอกสถานที่")</f>
        <v>0</v>
      </c>
      <c r="N13" s="52"/>
      <c r="Q13" s="18" t="s">
        <v>56</v>
      </c>
    </row>
    <row r="14" spans="1:17" ht="24.95" customHeight="1" x14ac:dyDescent="0.55000000000000004">
      <c r="A14" s="198"/>
      <c r="B14" s="180" t="s">
        <v>8</v>
      </c>
      <c r="C14" s="180"/>
      <c r="D14" s="33">
        <f t="array" ref="D14">SUMPRODUCT(IF(เก็บข้อมูลHRD!D7:D2001="ข้าราชการ",IF(เก็บข้อมูลHRD!B7:B2001&lt;&gt;"",IF(เก็บข้อมูลHRD!M7:M2001=2,1/COUNTIFS(เก็บข้อมูลHRD!B7:B2001,เก็บข้อมูลHRD!B7:B2001,เก็บข้อมูลHRD!D7:D2001,"ข้าราชการ",เก็บข้อมูลHRD!B7:B2001,"&lt;&gt;",เก็บข้อมูลHRD!M7:M2001,"=2")))))</f>
        <v>10</v>
      </c>
      <c r="E14" s="34" t="s">
        <v>10</v>
      </c>
      <c r="F14" s="33">
        <f t="array" ref="F14">SUMPRODUCT(IF(เก็บข้อมูลHRD!D7:D2001="พนักงานราชการ",IF(เก็บข้อมูลHRD!B7:B2001&lt;&gt;"",IF(เก็บข้อมูลHRD!M7:M2001=2,1/COUNTIFS(เก็บข้อมูลHRD!B7:B2001,เก็บข้อมูลHRD!B7:B2001,เก็บข้อมูลHRD!D7:D2001,"พนักงานราชการ",เก็บข้อมูลHRD!B7:B2001,"&lt;&gt;",เก็บข้อมูลHRD!M7:M2001,"=2")))))</f>
        <v>34</v>
      </c>
      <c r="G14" s="41"/>
      <c r="H14" s="206" t="s">
        <v>24</v>
      </c>
      <c r="I14" s="206"/>
      <c r="J14" s="36">
        <f>COUNTIF(เก็บข้อมูลHRD!F7:F2001,"กฎหมาย/กฎระเบียบฯ")</f>
        <v>0</v>
      </c>
      <c r="K14" s="208" t="s">
        <v>28</v>
      </c>
      <c r="L14" s="208"/>
      <c r="M14" s="37">
        <f>COUNTIF(เก็บข้อมูลHRD!G7:G2001,"หมุนเวียนงาน")</f>
        <v>0</v>
      </c>
      <c r="N14" s="52"/>
    </row>
    <row r="15" spans="1:17" ht="24.95" customHeight="1" x14ac:dyDescent="0.55000000000000004">
      <c r="A15" s="199"/>
      <c r="B15" s="180" t="s">
        <v>67</v>
      </c>
      <c r="C15" s="180"/>
      <c r="D15" s="39">
        <f>D14/D4*100</f>
        <v>100</v>
      </c>
      <c r="E15" s="34" t="s">
        <v>68</v>
      </c>
      <c r="F15" s="39">
        <f>F14/F4*100</f>
        <v>100</v>
      </c>
      <c r="G15" s="35"/>
      <c r="H15" s="206" t="s">
        <v>20</v>
      </c>
      <c r="I15" s="206"/>
      <c r="J15" s="36">
        <f>COUNTIF(เก็บข้อมูลHRD!F7:F2001,"การใช้เทคโนโลยี")</f>
        <v>44</v>
      </c>
      <c r="K15" s="208" t="s">
        <v>29</v>
      </c>
      <c r="L15" s="208"/>
      <c r="M15" s="37">
        <f>COUNTIF(เก็บข้อมูลHRD!G7:G2001,"เรียนรู้ด้วยตนเอง")</f>
        <v>0</v>
      </c>
      <c r="N15" s="52"/>
    </row>
    <row r="16" spans="1:17" ht="24.95" customHeight="1" x14ac:dyDescent="0.55000000000000004">
      <c r="A16" s="175" t="s">
        <v>11</v>
      </c>
      <c r="B16" s="176" t="s">
        <v>35</v>
      </c>
      <c r="C16" s="176"/>
      <c r="D16" s="176"/>
      <c r="E16" s="176"/>
      <c r="F16" s="177"/>
      <c r="G16" s="35"/>
      <c r="H16" s="206" t="s">
        <v>21</v>
      </c>
      <c r="I16" s="206"/>
      <c r="J16" s="36">
        <f>COUNTIF(เก็บข้อมูลHRD!F7:F2001,"ทักษะการคิด")</f>
        <v>0</v>
      </c>
      <c r="K16" s="208" t="s">
        <v>30</v>
      </c>
      <c r="L16" s="208"/>
      <c r="M16" s="37">
        <f>COUNTIF(เก็บข้อมูลHRD!G7:G2001,"อื่นๆ")</f>
        <v>0</v>
      </c>
      <c r="N16" s="52"/>
    </row>
    <row r="17" spans="1:18" ht="23.25" customHeight="1" x14ac:dyDescent="0.2">
      <c r="A17" s="175"/>
      <c r="B17" s="176" t="s">
        <v>50</v>
      </c>
      <c r="C17" s="176"/>
      <c r="D17" s="177"/>
      <c r="E17" s="178" t="s">
        <v>61</v>
      </c>
      <c r="F17" s="178"/>
      <c r="G17" s="40"/>
      <c r="H17" s="222" t="s">
        <v>51</v>
      </c>
      <c r="I17" s="222"/>
      <c r="J17" s="53">
        <f>SUM(J7:J16)</f>
        <v>116</v>
      </c>
      <c r="K17" s="222" t="s">
        <v>51</v>
      </c>
      <c r="L17" s="222"/>
      <c r="M17" s="54">
        <f>SUM(M7:M16)</f>
        <v>116</v>
      </c>
      <c r="N17" s="52"/>
    </row>
    <row r="18" spans="1:18" ht="24.95" customHeight="1" x14ac:dyDescent="0.5">
      <c r="A18" s="175"/>
      <c r="B18" s="179" t="s">
        <v>7</v>
      </c>
      <c r="C18" s="180"/>
      <c r="D18" s="33">
        <f>COUNTIF(เก็บข้อมูลHRD!D7:D2001,"ข้าราชการ")</f>
        <v>29</v>
      </c>
      <c r="E18" s="34" t="s">
        <v>9</v>
      </c>
      <c r="F18" s="33">
        <f t="array" ref="F18">COUNTIF(เก็บข้อมูลHRD!D7:D2001,"พนักงานราชการ")</f>
        <v>87</v>
      </c>
      <c r="G18" s="41"/>
      <c r="H18" s="172" t="s">
        <v>62</v>
      </c>
      <c r="I18" s="173"/>
      <c r="J18" s="173"/>
      <c r="K18" s="173"/>
      <c r="L18" s="173"/>
      <c r="M18" s="173"/>
      <c r="N18" s="41"/>
    </row>
    <row r="19" spans="1:18" ht="28.5" customHeight="1" x14ac:dyDescent="0.2">
      <c r="A19" s="175"/>
      <c r="B19" s="179" t="s">
        <v>8</v>
      </c>
      <c r="C19" s="180"/>
      <c r="D19" s="33">
        <f t="array" ref="D19">SUMPRODUCT(IF(เก็บข้อมูลHRD!D7:D2001="ข้าราชการ",IF(เก็บข้อมูลHRD!B7:B2001&lt;&gt;"",1/COUNTIFS(เก็บข้อมูลHRD!B7:B2001,เก็บข้อมูลHRD!B7:B2001,เก็บข้อมูลHRD!D7:D2001,"ข้าราชการ",เก็บข้อมูลHRD!B7:B2001,"&lt;&gt;"))))</f>
        <v>10</v>
      </c>
      <c r="E19" s="34" t="s">
        <v>10</v>
      </c>
      <c r="F19" s="33">
        <f t="array" ref="F19">SUMPRODUCT(IF(เก็บข้อมูลHRD!D7:D2001="พนักงานราชการ",IF(เก็บข้อมูลHRD!B7:B2001&lt;&gt;"",1/COUNTIFS(เก็บข้อมูลHRD!B7:B2001,เก็บข้อมูลHRD!B7:B2001,เก็บข้อมูลHRD!D7:D2001,"พนักงานราชการ",เก็บข้อมูลHRD!B7:B2001,"&lt;&gt;"))))</f>
        <v>33.999999999999979</v>
      </c>
      <c r="G19" s="40"/>
      <c r="H19" s="174"/>
      <c r="I19" s="174"/>
      <c r="J19" s="174"/>
      <c r="K19" s="174"/>
      <c r="L19" s="174"/>
      <c r="M19" s="174"/>
      <c r="N19" s="51"/>
    </row>
    <row r="20" spans="1:18" ht="24.95" customHeight="1" x14ac:dyDescent="0.5">
      <c r="A20" s="175"/>
      <c r="B20" s="179" t="s">
        <v>67</v>
      </c>
      <c r="C20" s="180"/>
      <c r="D20" s="39">
        <f>D19/D4*100</f>
        <v>100</v>
      </c>
      <c r="E20" s="34" t="s">
        <v>68</v>
      </c>
      <c r="F20" s="39">
        <f>F19/F4*100</f>
        <v>99.999999999999929</v>
      </c>
      <c r="G20" s="41"/>
      <c r="H20" s="174"/>
      <c r="I20" s="174"/>
      <c r="J20" s="174"/>
      <c r="K20" s="174"/>
      <c r="L20" s="174"/>
      <c r="M20" s="174"/>
      <c r="N20" s="46"/>
    </row>
    <row r="21" spans="1:18" ht="25.5" customHeight="1" x14ac:dyDescent="0.2">
      <c r="A21" s="175"/>
      <c r="B21" s="181" t="s">
        <v>38</v>
      </c>
      <c r="C21" s="181"/>
      <c r="D21" s="181"/>
      <c r="E21" s="181"/>
      <c r="F21" s="182"/>
      <c r="G21" s="56"/>
      <c r="H21" s="174"/>
      <c r="I21" s="174"/>
      <c r="J21" s="174"/>
      <c r="K21" s="174"/>
      <c r="L21" s="174"/>
      <c r="M21" s="174"/>
      <c r="N21" s="46"/>
      <c r="R21" s="18" t="s">
        <v>56</v>
      </c>
    </row>
    <row r="22" spans="1:18" ht="24" customHeight="1" x14ac:dyDescent="0.2">
      <c r="A22" s="175"/>
      <c r="B22" s="183" t="s">
        <v>37</v>
      </c>
      <c r="C22" s="184"/>
      <c r="D22" s="42">
        <f t="array" ref="D22">SUMPRODUCT(IF(เก็บข้อมูลHRD!L7:L2001="มี",IF(เก็บข้อมูลHRD!B7:B2001&lt;&gt;"",1/COUNTIFS(เก็บข้อมูลHRD!B7:B2001,เก็บข้อมูลHRD!B7:B2001,เก็บข้อมูลHRD!L7:L2001,"มี",เก็บข้อมูลHRD!B7:B2001,"&lt;&gt;"))))</f>
        <v>43.999999999999986</v>
      </c>
      <c r="E22" s="34" t="s">
        <v>36</v>
      </c>
      <c r="F22" s="39">
        <f t="array" ref="F22">(D22/SUMPRODUCT((เก็บข้อมูลHRD!B7:B2001&lt;&gt;"")/COUNTIF(เก็บข้อมูลHRD!B7:B2001,เก็บข้อมูลHRD!B7:B2001&amp;"")))*100</f>
        <v>100</v>
      </c>
      <c r="G22" s="46"/>
      <c r="H22" s="174"/>
      <c r="I22" s="174"/>
      <c r="J22" s="174"/>
      <c r="K22" s="174"/>
      <c r="L22" s="174"/>
      <c r="M22" s="174"/>
      <c r="N22" s="46"/>
    </row>
    <row r="23" spans="1:18" ht="24" x14ac:dyDescent="0.2">
      <c r="A23" s="175"/>
      <c r="B23" s="181" t="s">
        <v>40</v>
      </c>
      <c r="C23" s="181"/>
      <c r="D23" s="181"/>
      <c r="E23" s="181"/>
      <c r="F23" s="182"/>
      <c r="G23" s="46"/>
      <c r="H23" s="174"/>
      <c r="I23" s="174"/>
      <c r="J23" s="174"/>
      <c r="K23" s="174"/>
      <c r="L23" s="174"/>
      <c r="M23" s="174"/>
      <c r="N23" s="46"/>
    </row>
    <row r="24" spans="1:18" ht="21.75" customHeight="1" x14ac:dyDescent="0.2">
      <c r="A24" s="175"/>
      <c r="B24" s="183" t="s">
        <v>41</v>
      </c>
      <c r="C24" s="184"/>
      <c r="D24" s="43">
        <f t="array" ref="D24">SUM(เก็บข้อมูลHRD!K7:K2001)</f>
        <v>4000</v>
      </c>
      <c r="E24" s="44" t="s">
        <v>57</v>
      </c>
      <c r="F24" s="45">
        <f t="array" ref="F24">AVERAGEIF(เก็บข้อมูลHRD!K7:K2001,"&lt;&gt;0")</f>
        <v>4000</v>
      </c>
      <c r="G24" s="46"/>
      <c r="H24" s="171" t="s">
        <v>58</v>
      </c>
      <c r="I24" s="171"/>
      <c r="J24" s="171"/>
      <c r="K24" s="171"/>
      <c r="L24" s="171"/>
      <c r="M24" s="46"/>
      <c r="N24" s="46"/>
    </row>
    <row r="25" spans="1:18" x14ac:dyDescent="0.2">
      <c r="B25" s="219"/>
      <c r="C25" s="219"/>
      <c r="D25" s="219"/>
      <c r="E25" s="219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scale="90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48"/>
  <sheetViews>
    <sheetView topLeftCell="A37" zoomScaleNormal="100" workbookViewId="0">
      <selection activeCell="B50" sqref="B50"/>
    </sheetView>
  </sheetViews>
  <sheetFormatPr defaultColWidth="9" defaultRowHeight="26.25" x14ac:dyDescent="0.6"/>
  <cols>
    <col min="1" max="1" width="10.375" style="163" customWidth="1"/>
    <col min="2" max="2" width="42" style="164" customWidth="1"/>
    <col min="3" max="3" width="37.625" style="165" customWidth="1"/>
    <col min="4" max="4" width="44.75" style="163" customWidth="1"/>
    <col min="5" max="16384" width="9" style="150"/>
  </cols>
  <sheetData>
    <row r="1" spans="1:4" ht="39" x14ac:dyDescent="0.85">
      <c r="A1" s="224" t="s">
        <v>59</v>
      </c>
      <c r="B1" s="224"/>
      <c r="C1" s="224"/>
      <c r="D1" s="224"/>
    </row>
    <row r="2" spans="1:4" ht="70.5" customHeight="1" x14ac:dyDescent="0.6">
      <c r="A2" s="223" t="s">
        <v>218</v>
      </c>
      <c r="B2" s="223"/>
      <c r="C2" s="223"/>
      <c r="D2" s="223"/>
    </row>
    <row r="3" spans="1:4" ht="165" customHeight="1" x14ac:dyDescent="0.6">
      <c r="A3" s="223" t="s">
        <v>219</v>
      </c>
      <c r="B3" s="223"/>
      <c r="C3" s="223"/>
      <c r="D3" s="223"/>
    </row>
    <row r="4" spans="1:4" s="155" customFormat="1" ht="52.5" x14ac:dyDescent="0.2">
      <c r="A4" s="151" t="s">
        <v>55</v>
      </c>
      <c r="B4" s="152" t="s">
        <v>220</v>
      </c>
      <c r="C4" s="153" t="s">
        <v>1</v>
      </c>
      <c r="D4" s="154" t="s">
        <v>60</v>
      </c>
    </row>
    <row r="5" spans="1:4" x14ac:dyDescent="0.6">
      <c r="A5" s="156">
        <v>1</v>
      </c>
      <c r="B5" s="157" t="s">
        <v>105</v>
      </c>
      <c r="C5" s="158" t="s">
        <v>106</v>
      </c>
      <c r="D5" s="159" t="str">
        <f>IF(COUNTIF(เก็บข้อมูลHRD!$B$7:$B$2001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156">
        <v>2</v>
      </c>
      <c r="B6" s="157" t="s">
        <v>107</v>
      </c>
      <c r="C6" s="158" t="s">
        <v>106</v>
      </c>
      <c r="D6" s="159" t="str">
        <f>IF(COUNTIF(เก็บข้อมูลHRD!$B$7:$B$2001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156">
        <v>3</v>
      </c>
      <c r="B7" s="157" t="s">
        <v>108</v>
      </c>
      <c r="C7" s="158" t="s">
        <v>109</v>
      </c>
      <c r="D7" s="159" t="str">
        <f>IF(COUNTIF(เก็บข้อมูลHRD!$B$7:$B$2001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156">
        <v>4</v>
      </c>
      <c r="B8" s="157" t="s">
        <v>110</v>
      </c>
      <c r="C8" s="158" t="s">
        <v>85</v>
      </c>
      <c r="D8" s="159" t="str">
        <f>IF(COUNTIF(เก็บข้อมูลHRD!$B$7:$B$2001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156">
        <v>5</v>
      </c>
      <c r="B9" s="157" t="s">
        <v>111</v>
      </c>
      <c r="C9" s="158" t="s">
        <v>85</v>
      </c>
      <c r="D9" s="159" t="str">
        <f>IF(COUNTIF(เก็บข้อมูลHRD!$B$7:$B$2001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156">
        <v>6</v>
      </c>
      <c r="B10" s="157" t="s">
        <v>112</v>
      </c>
      <c r="C10" s="158" t="s">
        <v>85</v>
      </c>
      <c r="D10" s="159" t="str">
        <f>IF(COUNTIF(เก็บข้อมูลHRD!$B$7:$B$2001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156">
        <v>7</v>
      </c>
      <c r="B11" s="157" t="s">
        <v>114</v>
      </c>
      <c r="C11" s="158" t="s">
        <v>87</v>
      </c>
      <c r="D11" s="159" t="str">
        <f>IF(COUNTIF(เก็บข้อมูลHRD!$B$7:$B$2001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156">
        <v>8</v>
      </c>
      <c r="B12" s="160" t="s">
        <v>115</v>
      </c>
      <c r="C12" s="161" t="s">
        <v>116</v>
      </c>
      <c r="D12" s="159" t="str">
        <f>IF(COUNTIF(เก็บข้อมูลHRD!$B$7:$B$2001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156">
        <v>9</v>
      </c>
      <c r="B13" s="157" t="s">
        <v>117</v>
      </c>
      <c r="C13" s="158" t="s">
        <v>118</v>
      </c>
      <c r="D13" s="159" t="str">
        <f>IF(COUNTIF(เก็บข้อมูลHRD!$B$7:$B$2001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156">
        <v>10</v>
      </c>
      <c r="B14" s="157" t="s">
        <v>119</v>
      </c>
      <c r="C14" s="158" t="s">
        <v>120</v>
      </c>
      <c r="D14" s="159" t="str">
        <f>IF(COUNTIF(เก็บข้อมูลHRD!$B$7:$B$2001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156">
        <v>11</v>
      </c>
      <c r="B15" s="157" t="s">
        <v>121</v>
      </c>
      <c r="C15" s="158" t="s">
        <v>120</v>
      </c>
      <c r="D15" s="159" t="str">
        <f>IF(COUNTIF(เก็บข้อมูลHRD!$B$7:$B$2001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156">
        <v>12</v>
      </c>
      <c r="B16" s="157" t="s">
        <v>69</v>
      </c>
      <c r="C16" s="158" t="s">
        <v>70</v>
      </c>
      <c r="D16" s="159" t="str">
        <f>IF(COUNTIF(เก็บข้อมูลHRD!$B$7:$B$2001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156">
        <v>13</v>
      </c>
      <c r="B17" s="157" t="s">
        <v>75</v>
      </c>
      <c r="C17" s="158" t="s">
        <v>77</v>
      </c>
      <c r="D17" s="159" t="str">
        <f>IF(COUNTIF(เก็บข้อมูลHRD!$B$7:$B$2001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156">
        <v>14</v>
      </c>
      <c r="B18" s="157" t="s">
        <v>79</v>
      </c>
      <c r="C18" s="162" t="s">
        <v>80</v>
      </c>
      <c r="D18" s="159" t="str">
        <f>IF(COUNTIF(เก็บข้อมูลHRD!$B$7:$B$2001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156">
        <v>15</v>
      </c>
      <c r="B19" s="157" t="s">
        <v>81</v>
      </c>
      <c r="C19" s="158" t="s">
        <v>82</v>
      </c>
      <c r="D19" s="159" t="str">
        <f>IF(COUNTIF(เก็บข้อมูลHRD!$B$7:$B$2001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156">
        <v>16</v>
      </c>
      <c r="B20" s="157" t="s">
        <v>84</v>
      </c>
      <c r="C20" s="158" t="s">
        <v>85</v>
      </c>
      <c r="D20" s="159" t="str">
        <f>IF(COUNTIF(เก็บข้อมูลHRD!$B$7:$B$2001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156">
        <v>17</v>
      </c>
      <c r="B21" s="157" t="s">
        <v>86</v>
      </c>
      <c r="C21" s="158" t="s">
        <v>87</v>
      </c>
      <c r="D21" s="159" t="str">
        <f>IF(COUNTIF(เก็บข้อมูลHRD!$B$7:$B$2001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156">
        <v>18</v>
      </c>
      <c r="B22" s="157" t="s">
        <v>88</v>
      </c>
      <c r="C22" s="158" t="s">
        <v>89</v>
      </c>
      <c r="D22" s="159" t="str">
        <f>IF(COUNTIF(เก็บข้อมูลHRD!$B$7:$B$2001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156">
        <v>19</v>
      </c>
      <c r="B23" s="157" t="s">
        <v>90</v>
      </c>
      <c r="C23" s="158" t="s">
        <v>91</v>
      </c>
      <c r="D23" s="159" t="str">
        <f>IF(COUNTIF(เก็บข้อมูลHRD!$B$7:$B$2001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156">
        <v>20</v>
      </c>
      <c r="B24" s="157" t="s">
        <v>93</v>
      </c>
      <c r="C24" s="162" t="s">
        <v>94</v>
      </c>
      <c r="D24" s="159" t="str">
        <f>IF(COUNTIF(เก็บข้อมูลHRD!$B$7:$B$2001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156">
        <v>21</v>
      </c>
      <c r="B25" s="157" t="s">
        <v>95</v>
      </c>
      <c r="C25" s="162" t="s">
        <v>94</v>
      </c>
      <c r="D25" s="159" t="str">
        <f>IF(COUNTIF(เก็บข้อมูลHRD!$B$7:$B$2001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156">
        <v>22</v>
      </c>
      <c r="B26" s="157" t="s">
        <v>96</v>
      </c>
      <c r="C26" s="162" t="s">
        <v>80</v>
      </c>
      <c r="D26" s="159" t="str">
        <f>IF(COUNTIF(เก็บข้อมูลHRD!$B$7:$B$2001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156">
        <v>23</v>
      </c>
      <c r="B27" s="157" t="s">
        <v>97</v>
      </c>
      <c r="C27" s="162" t="s">
        <v>80</v>
      </c>
      <c r="D27" s="159" t="str">
        <f>IF(COUNTIF(เก็บข้อมูลHRD!$B$7:$B$2001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156">
        <v>24</v>
      </c>
      <c r="B28" s="157" t="s">
        <v>98</v>
      </c>
      <c r="C28" s="162" t="s">
        <v>80</v>
      </c>
      <c r="D28" s="159" t="str">
        <f>IF(COUNTIF(เก็บข้อมูลHRD!$B$7:$B$2001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156">
        <v>25</v>
      </c>
      <c r="B29" s="157" t="s">
        <v>99</v>
      </c>
      <c r="C29" s="162" t="s">
        <v>80</v>
      </c>
      <c r="D29" s="159" t="str">
        <f>IF(COUNTIF(เก็บข้อมูลHRD!$B$7:$B$2001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156">
        <v>26</v>
      </c>
      <c r="B30" s="157" t="s">
        <v>100</v>
      </c>
      <c r="C30" s="162" t="s">
        <v>80</v>
      </c>
      <c r="D30" s="159" t="str">
        <f>IF(COUNTIF(เก็บข้อมูลHRD!$B$7:$B$2001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156">
        <v>27</v>
      </c>
      <c r="B31" s="157" t="s">
        <v>101</v>
      </c>
      <c r="C31" s="158" t="s">
        <v>70</v>
      </c>
      <c r="D31" s="159" t="str">
        <f>IF(COUNTIF(เก็บข้อมูลHRD!$B$7:$B$2001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156">
        <v>28</v>
      </c>
      <c r="B32" s="157" t="s">
        <v>102</v>
      </c>
      <c r="C32" s="162" t="s">
        <v>94</v>
      </c>
      <c r="D32" s="159" t="str">
        <f>IF(COUNTIF(เก็บข้อมูลHRD!$B$7:$B$2001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156">
        <v>29</v>
      </c>
      <c r="B33" s="157" t="s">
        <v>103</v>
      </c>
      <c r="C33" s="162" t="s">
        <v>80</v>
      </c>
      <c r="D33" s="159" t="str">
        <f>IF(COUNTIF(เก็บข้อมูลHRD!$B$7:$B$2001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156">
        <v>30</v>
      </c>
      <c r="B34" s="157" t="s">
        <v>104</v>
      </c>
      <c r="C34" s="162" t="s">
        <v>80</v>
      </c>
      <c r="D34" s="159" t="str">
        <f>IF(COUNTIF(เก็บข้อมูลHRD!$B$7:$B$2001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156">
        <v>31</v>
      </c>
      <c r="B35" s="157" t="s">
        <v>122</v>
      </c>
      <c r="C35" s="158" t="s">
        <v>89</v>
      </c>
      <c r="D35" s="159" t="str">
        <f>IF(COUNTIF(เก็บข้อมูลHRD!$B$7:$B$2001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6">
      <c r="A36" s="156">
        <v>32</v>
      </c>
      <c r="B36" s="157" t="s">
        <v>123</v>
      </c>
      <c r="C36" s="162" t="s">
        <v>80</v>
      </c>
      <c r="D36" s="159" t="str">
        <f>IF(COUNTIF(เก็บข้อมูลHRD!$B$7:$B$2001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156">
        <v>33</v>
      </c>
      <c r="B37" s="157" t="s">
        <v>124</v>
      </c>
      <c r="C37" s="162" t="s">
        <v>80</v>
      </c>
      <c r="D37" s="159" t="str">
        <f>IF(COUNTIF(เก็บข้อมูลHRD!$B$7:$B$2001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156">
        <v>34</v>
      </c>
      <c r="B38" s="157" t="s">
        <v>125</v>
      </c>
      <c r="C38" s="162" t="s">
        <v>80</v>
      </c>
      <c r="D38" s="159" t="str">
        <f>IF(COUNTIF(เก็บข้อมูลHRD!$B$7:$B$2001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156">
        <v>35</v>
      </c>
      <c r="B39" s="157" t="s">
        <v>126</v>
      </c>
      <c r="C39" s="162" t="s">
        <v>80</v>
      </c>
      <c r="D39" s="159" t="str">
        <f>IF(COUNTIF(เก็บข้อมูลHRD!$B$7:$B$2001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156">
        <v>36</v>
      </c>
      <c r="B40" s="157" t="s">
        <v>127</v>
      </c>
      <c r="C40" s="158" t="s">
        <v>89</v>
      </c>
      <c r="D40" s="159" t="str">
        <f>IF(COUNTIF(เก็บข้อมูลHRD!$B$7:$B$2001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6">
      <c r="A41" s="156">
        <v>37</v>
      </c>
      <c r="B41" s="157" t="s">
        <v>128</v>
      </c>
      <c r="C41" s="158" t="s">
        <v>91</v>
      </c>
      <c r="D41" s="159" t="str">
        <f>IF(COUNTIF(เก็บข้อมูลHRD!$B$7:$B$2001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156">
        <v>38</v>
      </c>
      <c r="B42" s="157" t="s">
        <v>130</v>
      </c>
      <c r="C42" s="158" t="s">
        <v>129</v>
      </c>
      <c r="D42" s="159" t="str">
        <f>IF(COUNTIF(เก็บข้อมูลHRD!$B$7:$B$2001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156">
        <v>39</v>
      </c>
      <c r="B43" s="157" t="s">
        <v>131</v>
      </c>
      <c r="C43" s="158" t="s">
        <v>80</v>
      </c>
      <c r="D43" s="159" t="str">
        <f>IF(COUNTIF(เก็บข้อมูลHRD!$B$7:$B$2001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156">
        <v>40</v>
      </c>
      <c r="B44" s="157" t="s">
        <v>132</v>
      </c>
      <c r="C44" s="158" t="s">
        <v>80</v>
      </c>
      <c r="D44" s="159" t="str">
        <f>IF(COUNTIF(เก็บข้อมูลHRD!$B$7:$B$2001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156">
        <v>41</v>
      </c>
      <c r="B45" s="157" t="s">
        <v>133</v>
      </c>
      <c r="C45" s="158" t="s">
        <v>80</v>
      </c>
      <c r="D45" s="159" t="str">
        <f>IF(COUNTIF(เก็บข้อมูลHRD!$B$7:$B$2001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156">
        <v>42</v>
      </c>
      <c r="B46" s="157" t="s">
        <v>134</v>
      </c>
      <c r="C46" s="158" t="s">
        <v>80</v>
      </c>
      <c r="D46" s="159" t="str">
        <f>IF(COUNTIF(เก็บข้อมูลHRD!$B$7:$B$2001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156">
        <v>43</v>
      </c>
      <c r="B47" s="157" t="s">
        <v>135</v>
      </c>
      <c r="C47" s="158" t="s">
        <v>80</v>
      </c>
      <c r="D47" s="159" t="str">
        <f>IF(COUNTIF(เก็บข้อมูลHRD!$B$7:$B$2001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156">
        <v>44</v>
      </c>
      <c r="B48" s="157" t="s">
        <v>136</v>
      </c>
      <c r="C48" s="158" t="s">
        <v>80</v>
      </c>
      <c r="D48" s="159" t="str">
        <f>IF(COUNTIF(เก็บข้อมูลHRD!$B$7:$B$2001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INK</cp:lastModifiedBy>
  <cp:lastPrinted>2024-09-06T03:24:30Z</cp:lastPrinted>
  <dcterms:created xsi:type="dcterms:W3CDTF">2019-10-21T02:57:05Z</dcterms:created>
  <dcterms:modified xsi:type="dcterms:W3CDTF">2024-09-06T03:24:56Z</dcterms:modified>
</cp:coreProperties>
</file>